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доходы губарево" sheetId="1" r:id="rId1"/>
    <sheet name="расходы губарево" sheetId="2" r:id="rId2"/>
    <sheet name="Источники" sheetId="3" r:id="rId3"/>
    <sheet name="Краткие" sheetId="5" r:id="rId4"/>
    <sheet name="Справочно" sheetId="6" r:id="rId5"/>
  </sheets>
  <externalReferences>
    <externalReference r:id="rId6"/>
    <externalReference r:id="rId7"/>
  </externalReferences>
  <definedNames>
    <definedName name="_xlnm.Print_Area" localSheetId="1">'расходы губарево'!$A$1:$G$313</definedName>
  </definedNames>
  <calcPr calcId="152511"/>
</workbook>
</file>

<file path=xl/calcChain.xml><?xml version="1.0" encoding="utf-8"?>
<calcChain xmlns="http://schemas.openxmlformats.org/spreadsheetml/2006/main">
  <c r="C16" i="5" l="1"/>
  <c r="C17" i="5"/>
  <c r="D19" i="6" l="1"/>
  <c r="H106" i="2"/>
  <c r="H39" i="2"/>
  <c r="E306" i="2" l="1"/>
  <c r="F54" i="6" l="1"/>
  <c r="D8" i="5"/>
  <c r="G171" i="2"/>
  <c r="G203" i="2"/>
  <c r="E203" i="2"/>
  <c r="G43" i="2"/>
  <c r="G41" i="2"/>
  <c r="G30" i="2"/>
  <c r="G19" i="2"/>
  <c r="G8" i="2"/>
  <c r="G225" i="2"/>
  <c r="J237" i="2"/>
  <c r="G236" i="2"/>
  <c r="E233" i="2"/>
  <c r="H162" i="2"/>
  <c r="G12" i="6" l="1"/>
  <c r="E13" i="6"/>
  <c r="E14" i="6"/>
  <c r="H36" i="1"/>
  <c r="H33" i="1"/>
  <c r="G166" i="2" l="1"/>
  <c r="C38" i="5" l="1"/>
  <c r="E164" i="2"/>
  <c r="E157" i="2" s="1"/>
  <c r="E56" i="2"/>
  <c r="E54" i="2"/>
  <c r="E41" i="2"/>
  <c r="H237" i="2"/>
  <c r="E162" i="2"/>
  <c r="E108" i="2"/>
  <c r="E20" i="2"/>
  <c r="G127" i="1"/>
  <c r="G129" i="1"/>
  <c r="G134" i="1"/>
  <c r="G101" i="1"/>
  <c r="H38" i="1" l="1"/>
  <c r="H18" i="1"/>
  <c r="H35" i="1" l="1"/>
  <c r="F52" i="6" l="1"/>
  <c r="D58" i="6" l="1"/>
  <c r="D54" i="6"/>
  <c r="C29" i="5"/>
  <c r="D13" i="5"/>
  <c r="C13" i="5"/>
  <c r="C12" i="5"/>
  <c r="E293" i="2"/>
  <c r="F40" i="6" l="1"/>
  <c r="F38" i="6"/>
  <c r="D38" i="6"/>
  <c r="F36" i="6"/>
  <c r="D36" i="6"/>
  <c r="F35" i="6"/>
  <c r="D35" i="6"/>
  <c r="F58" i="6"/>
  <c r="C33" i="5"/>
  <c r="D40" i="5"/>
  <c r="C40" i="5"/>
  <c r="D38" i="5"/>
  <c r="D35" i="5"/>
  <c r="C35" i="5"/>
  <c r="D32" i="5"/>
  <c r="C32" i="5"/>
  <c r="D31" i="5"/>
  <c r="C31" i="5"/>
  <c r="D29" i="5"/>
  <c r="D28" i="5"/>
  <c r="C28" i="5"/>
  <c r="E19" i="5"/>
  <c r="D18" i="5"/>
  <c r="C18" i="5"/>
  <c r="D17" i="5"/>
  <c r="F34" i="6" l="1"/>
  <c r="C30" i="5"/>
  <c r="D12" i="5"/>
  <c r="C10" i="5"/>
  <c r="C8" i="5"/>
  <c r="H100" i="1"/>
  <c r="G100" i="1" s="1"/>
  <c r="F62" i="6" l="1"/>
  <c r="F61" i="6" s="1"/>
  <c r="F57" i="6"/>
  <c r="F11" i="6" s="1"/>
  <c r="D57" i="6"/>
  <c r="D11" i="6" s="1"/>
  <c r="D53" i="6"/>
  <c r="D9" i="6" s="1"/>
  <c r="D52" i="6"/>
  <c r="F39" i="6"/>
  <c r="G34" i="6"/>
  <c r="E34" i="6"/>
  <c r="D34" i="6"/>
  <c r="G32" i="6"/>
  <c r="G22" i="6"/>
  <c r="F22" i="6"/>
  <c r="E22" i="6"/>
  <c r="D22" i="6"/>
  <c r="G17" i="6"/>
  <c r="E17" i="6"/>
  <c r="E15" i="6"/>
  <c r="D15" i="6"/>
  <c r="D41" i="5" l="1"/>
  <c r="E40" i="5"/>
  <c r="D39" i="5"/>
  <c r="D37" i="5" s="1"/>
  <c r="C39" i="5"/>
  <c r="E38" i="5"/>
  <c r="C37" i="5"/>
  <c r="C34" i="5" s="1"/>
  <c r="E35" i="5"/>
  <c r="E32" i="5"/>
  <c r="E31" i="5"/>
  <c r="E29" i="5"/>
  <c r="E28" i="5"/>
  <c r="D25" i="5"/>
  <c r="D24" i="5" s="1"/>
  <c r="C25" i="5"/>
  <c r="C24" i="5" s="1"/>
  <c r="C23" i="5"/>
  <c r="C22" i="5" s="1"/>
  <c r="D21" i="5"/>
  <c r="D20" i="5" s="1"/>
  <c r="C21" i="5"/>
  <c r="C20" i="5" s="1"/>
  <c r="D19" i="5"/>
  <c r="E17" i="5"/>
  <c r="E13" i="5"/>
  <c r="E12" i="5"/>
  <c r="D10" i="5"/>
  <c r="E10" i="5" s="1"/>
  <c r="C7" i="5"/>
  <c r="E8" i="5"/>
  <c r="E37" i="5" l="1"/>
  <c r="D34" i="5"/>
  <c r="E34" i="5" s="1"/>
  <c r="E21" i="5"/>
  <c r="E20" i="5" s="1"/>
  <c r="D7" i="5"/>
  <c r="E166" i="2"/>
  <c r="J148" i="2"/>
  <c r="H145" i="2"/>
  <c r="H148" i="2"/>
  <c r="E7" i="5" l="1"/>
  <c r="F95" i="1"/>
  <c r="D14" i="5"/>
  <c r="G191" i="2"/>
  <c r="G293" i="2" l="1"/>
  <c r="G144" i="2" l="1"/>
  <c r="G244" i="2"/>
  <c r="H154" i="2"/>
  <c r="E149" i="2" s="1"/>
  <c r="G123" i="1"/>
  <c r="G78" i="2" l="1"/>
  <c r="G33" i="2"/>
  <c r="G126" i="1" l="1"/>
  <c r="G147" i="2" l="1"/>
  <c r="G142" i="2" s="1"/>
  <c r="F28" i="6" l="1"/>
  <c r="F28" i="2"/>
  <c r="E101" i="2"/>
  <c r="H48" i="2"/>
  <c r="H95" i="1" l="1"/>
  <c r="G56" i="2" l="1"/>
  <c r="H126" i="1" l="1"/>
  <c r="H125" i="1" s="1"/>
  <c r="F126" i="1"/>
  <c r="F125" i="1" s="1"/>
  <c r="F86" i="1"/>
  <c r="H117" i="1" l="1"/>
  <c r="F87" i="1"/>
  <c r="G229" i="2" l="1"/>
  <c r="E229" i="2"/>
  <c r="G106" i="2" l="1"/>
  <c r="E106" i="2" l="1"/>
  <c r="E39" i="2"/>
  <c r="G122" i="1" l="1"/>
  <c r="E237" i="2" l="1"/>
  <c r="C14" i="5" s="1"/>
  <c r="E14" i="5" s="1"/>
  <c r="E124" i="1" l="1"/>
  <c r="E123" i="1"/>
  <c r="F122" i="1"/>
  <c r="F119" i="1" s="1"/>
  <c r="G20" i="2" l="1"/>
  <c r="D20" i="2"/>
  <c r="F20" i="2"/>
  <c r="F36" i="1"/>
  <c r="F53" i="6" l="1"/>
  <c r="F9" i="6" s="1"/>
  <c r="E127" i="1"/>
  <c r="F38" i="1"/>
  <c r="G239" i="2" l="1"/>
  <c r="G238" i="2" s="1"/>
  <c r="G190" i="2" l="1"/>
  <c r="G149" i="2"/>
  <c r="E244" i="2" l="1"/>
  <c r="F31" i="3" l="1"/>
  <c r="F29" i="3" s="1"/>
  <c r="F28" i="3" s="1"/>
  <c r="F27" i="3" s="1"/>
  <c r="D31" i="3"/>
  <c r="D29" i="3" s="1"/>
  <c r="D28" i="3" s="1"/>
  <c r="D27" i="3" s="1"/>
  <c r="F19" i="3"/>
  <c r="F17" i="3" s="1"/>
  <c r="D19" i="3"/>
  <c r="D17" i="3" s="1"/>
  <c r="G17" i="3"/>
  <c r="G13" i="3" s="1"/>
  <c r="G12" i="3" s="1"/>
  <c r="E17" i="3"/>
  <c r="E13" i="3" s="1"/>
  <c r="E12" i="3" s="1"/>
  <c r="F16" i="3"/>
  <c r="F14" i="3" s="1"/>
  <c r="D16" i="3"/>
  <c r="D14" i="3" s="1"/>
  <c r="G14" i="3"/>
  <c r="E14" i="3"/>
  <c r="G306" i="2"/>
  <c r="G305" i="2" s="1"/>
  <c r="G304" i="2" s="1"/>
  <c r="E305" i="2"/>
  <c r="E304" i="2" s="1"/>
  <c r="G301" i="2"/>
  <c r="G300" i="2" s="1"/>
  <c r="F301" i="2"/>
  <c r="F300" i="2" s="1"/>
  <c r="E301" i="2"/>
  <c r="E300" i="2" s="1"/>
  <c r="D301" i="2"/>
  <c r="D300" i="2" s="1"/>
  <c r="G298" i="2"/>
  <c r="F298" i="2"/>
  <c r="F297" i="2" s="1"/>
  <c r="E298" i="2"/>
  <c r="E297" i="2" s="1"/>
  <c r="D298" i="2"/>
  <c r="D297" i="2" s="1"/>
  <c r="G297" i="2"/>
  <c r="E292" i="2"/>
  <c r="G292" i="2"/>
  <c r="G291" i="2" s="1"/>
  <c r="F293" i="2"/>
  <c r="F292" i="2" s="1"/>
  <c r="D292" i="2"/>
  <c r="G290" i="2"/>
  <c r="G289" i="2" s="1"/>
  <c r="E290" i="2"/>
  <c r="E289" i="2" s="1"/>
  <c r="F289" i="2"/>
  <c r="D289" i="2"/>
  <c r="G287" i="2"/>
  <c r="F287" i="2"/>
  <c r="E287" i="2"/>
  <c r="D287" i="2"/>
  <c r="G284" i="2"/>
  <c r="F284" i="2"/>
  <c r="E284" i="2"/>
  <c r="D284" i="2"/>
  <c r="G282" i="2"/>
  <c r="F282" i="2"/>
  <c r="E282" i="2"/>
  <c r="D282" i="2"/>
  <c r="G279" i="2"/>
  <c r="F279" i="2"/>
  <c r="F278" i="2" s="1"/>
  <c r="F277" i="2" s="1"/>
  <c r="D279" i="2"/>
  <c r="D278" i="2" s="1"/>
  <c r="D277" i="2" s="1"/>
  <c r="G278" i="2"/>
  <c r="E277" i="2"/>
  <c r="G276" i="2"/>
  <c r="D276" i="2"/>
  <c r="D275" i="2" s="1"/>
  <c r="D273" i="2" s="1"/>
  <c r="D272" i="2" s="1"/>
  <c r="E275" i="2"/>
  <c r="E273" i="2" s="1"/>
  <c r="E272" i="2" s="1"/>
  <c r="G271" i="2"/>
  <c r="G270" i="2" s="1"/>
  <c r="D271" i="2"/>
  <c r="D270" i="2" s="1"/>
  <c r="E270" i="2"/>
  <c r="G269" i="2"/>
  <c r="G268" i="2" s="1"/>
  <c r="D269" i="2"/>
  <c r="D268" i="2" s="1"/>
  <c r="E268" i="2"/>
  <c r="G265" i="2"/>
  <c r="G264" i="2" s="1"/>
  <c r="F265" i="2"/>
  <c r="F264" i="2" s="1"/>
  <c r="E265" i="2"/>
  <c r="E264" i="2" s="1"/>
  <c r="D265" i="2"/>
  <c r="D264" i="2" s="1"/>
  <c r="D255" i="2" s="1"/>
  <c r="G262" i="2"/>
  <c r="F262" i="2"/>
  <c r="F256" i="2" s="1"/>
  <c r="E262" i="2"/>
  <c r="D262" i="2"/>
  <c r="G261" i="2"/>
  <c r="G260" i="2" s="1"/>
  <c r="G259" i="2" s="1"/>
  <c r="E260" i="2"/>
  <c r="E259" i="2" s="1"/>
  <c r="F259" i="2"/>
  <c r="D259" i="2"/>
  <c r="G258" i="2"/>
  <c r="G257" i="2" s="1"/>
  <c r="G256" i="2" s="1"/>
  <c r="E258" i="2"/>
  <c r="E257" i="2" s="1"/>
  <c r="E256" i="2" s="1"/>
  <c r="F257" i="2"/>
  <c r="D257" i="2"/>
  <c r="G253" i="2"/>
  <c r="G252" i="2" s="1"/>
  <c r="G251" i="2" s="1"/>
  <c r="F253" i="2"/>
  <c r="F252" i="2" s="1"/>
  <c r="F251" i="2" s="1"/>
  <c r="D253" i="2"/>
  <c r="D252" i="2" s="1"/>
  <c r="D251" i="2" s="1"/>
  <c r="E252" i="2"/>
  <c r="E251" i="2" s="1"/>
  <c r="G249" i="2"/>
  <c r="G247" i="2" s="1"/>
  <c r="G246" i="2" s="1"/>
  <c r="D27" i="5" s="1"/>
  <c r="D26" i="5" s="1"/>
  <c r="F249" i="2"/>
  <c r="F247" i="2" s="1"/>
  <c r="F246" i="2" s="1"/>
  <c r="E249" i="2"/>
  <c r="E247" i="2" s="1"/>
  <c r="E246" i="2" s="1"/>
  <c r="C27" i="5" s="1"/>
  <c r="D249" i="2"/>
  <c r="D247" i="2" s="1"/>
  <c r="D246" i="2" s="1"/>
  <c r="F244" i="2"/>
  <c r="F242" i="2" s="1"/>
  <c r="F241" i="2" s="1"/>
  <c r="F235" i="2" s="1"/>
  <c r="D244" i="2"/>
  <c r="D242" i="2" s="1"/>
  <c r="D241" i="2" s="1"/>
  <c r="D222" i="2" s="1"/>
  <c r="E242" i="2"/>
  <c r="E241" i="2" s="1"/>
  <c r="F239" i="2"/>
  <c r="E239" i="2"/>
  <c r="E238" i="2" s="1"/>
  <c r="D239" i="2"/>
  <c r="G235" i="2"/>
  <c r="F236" i="2"/>
  <c r="E236" i="2"/>
  <c r="E235" i="2" s="1"/>
  <c r="D236" i="2"/>
  <c r="G233" i="2"/>
  <c r="G232" i="2" s="1"/>
  <c r="F233" i="2"/>
  <c r="E232" i="2"/>
  <c r="D233" i="2"/>
  <c r="D231" i="2"/>
  <c r="G226" i="2"/>
  <c r="E226" i="2"/>
  <c r="E225" i="2" s="1"/>
  <c r="G222" i="2"/>
  <c r="G221" i="2" s="1"/>
  <c r="E222" i="2"/>
  <c r="E221" i="2" s="1"/>
  <c r="F221" i="2"/>
  <c r="D221" i="2"/>
  <c r="G219" i="2"/>
  <c r="E219" i="2"/>
  <c r="G218" i="2"/>
  <c r="E218" i="2"/>
  <c r="G214" i="2"/>
  <c r="F214" i="2"/>
  <c r="F212" i="2" s="1"/>
  <c r="E214" i="2"/>
  <c r="D214" i="2"/>
  <c r="D212" i="2" s="1"/>
  <c r="G207" i="2"/>
  <c r="E207" i="2"/>
  <c r="F203" i="2"/>
  <c r="F201" i="2" s="1"/>
  <c r="D203" i="2"/>
  <c r="D201" i="2" s="1"/>
  <c r="F191" i="2"/>
  <c r="E191" i="2"/>
  <c r="D191" i="2"/>
  <c r="G181" i="2"/>
  <c r="F181" i="2"/>
  <c r="E181" i="2"/>
  <c r="D181" i="2"/>
  <c r="E180" i="2"/>
  <c r="E179" i="2" s="1"/>
  <c r="G179" i="2"/>
  <c r="F179" i="2"/>
  <c r="D179" i="2"/>
  <c r="G176" i="2"/>
  <c r="F176" i="2"/>
  <c r="E176" i="2"/>
  <c r="D176" i="2"/>
  <c r="G164" i="2"/>
  <c r="F166" i="2"/>
  <c r="F164" i="2" s="1"/>
  <c r="D166" i="2"/>
  <c r="D164" i="2" s="1"/>
  <c r="G159" i="2"/>
  <c r="F159" i="2"/>
  <c r="E159" i="2"/>
  <c r="D159" i="2"/>
  <c r="F149" i="2"/>
  <c r="F147" i="2" s="1"/>
  <c r="D149" i="2"/>
  <c r="D147" i="2" s="1"/>
  <c r="F144" i="2"/>
  <c r="D144" i="2"/>
  <c r="G134" i="2"/>
  <c r="F134" i="2"/>
  <c r="E134" i="2"/>
  <c r="D134" i="2"/>
  <c r="G132" i="2"/>
  <c r="F132" i="2"/>
  <c r="E132" i="2"/>
  <c r="D132" i="2"/>
  <c r="G131" i="2"/>
  <c r="E131" i="2"/>
  <c r="G129" i="2"/>
  <c r="F129" i="2"/>
  <c r="E129" i="2"/>
  <c r="D129" i="2"/>
  <c r="G128" i="2"/>
  <c r="G127" i="2"/>
  <c r="F126" i="2"/>
  <c r="E126" i="2"/>
  <c r="D126" i="2"/>
  <c r="G121" i="2"/>
  <c r="G119" i="2" s="1"/>
  <c r="F121" i="2"/>
  <c r="F119" i="2" s="1"/>
  <c r="E121" i="2"/>
  <c r="E119" i="2" s="1"/>
  <c r="D121" i="2"/>
  <c r="D119" i="2" s="1"/>
  <c r="G111" i="2"/>
  <c r="G110" i="2" s="1"/>
  <c r="F111" i="2"/>
  <c r="F110" i="2" s="1"/>
  <c r="E111" i="2"/>
  <c r="E110" i="2" s="1"/>
  <c r="E104" i="2" s="1"/>
  <c r="D20" i="6" s="1"/>
  <c r="D111" i="2"/>
  <c r="D110" i="2" s="1"/>
  <c r="G104" i="2"/>
  <c r="F20" i="6" s="1"/>
  <c r="F106" i="2"/>
  <c r="D106" i="2"/>
  <c r="G102" i="2"/>
  <c r="G101" i="2" s="1"/>
  <c r="G100" i="2" s="1"/>
  <c r="F16" i="6" s="1"/>
  <c r="E100" i="2"/>
  <c r="D16" i="6" s="1"/>
  <c r="D102" i="2"/>
  <c r="D101" i="2" s="1"/>
  <c r="D100" i="2" s="1"/>
  <c r="G92" i="2"/>
  <c r="G91" i="2" s="1"/>
  <c r="F92" i="2"/>
  <c r="F91" i="2" s="1"/>
  <c r="E92" i="2"/>
  <c r="E91" i="2" s="1"/>
  <c r="D92" i="2"/>
  <c r="D91" i="2" s="1"/>
  <c r="G89" i="2"/>
  <c r="G88" i="2" s="1"/>
  <c r="F88" i="2"/>
  <c r="E88" i="2"/>
  <c r="D88" i="2"/>
  <c r="F78" i="2"/>
  <c r="F76" i="2" s="1"/>
  <c r="E78" i="2"/>
  <c r="E76" i="2" s="1"/>
  <c r="D78" i="2"/>
  <c r="D76" i="2" s="1"/>
  <c r="G76" i="2"/>
  <c r="G70" i="2"/>
  <c r="G69" i="2" s="1"/>
  <c r="F69" i="2"/>
  <c r="E69" i="2"/>
  <c r="D69" i="2"/>
  <c r="G65" i="2"/>
  <c r="G64" i="2" s="1"/>
  <c r="E65" i="2"/>
  <c r="E64" i="2" s="1"/>
  <c r="G54" i="2"/>
  <c r="F56" i="2"/>
  <c r="F54" i="2" s="1"/>
  <c r="D56" i="2"/>
  <c r="D54" i="2" s="1"/>
  <c r="G53" i="2"/>
  <c r="E53" i="2"/>
  <c r="E43" i="2" s="1"/>
  <c r="G45" i="2"/>
  <c r="F43" i="2"/>
  <c r="D43" i="2"/>
  <c r="G38" i="2"/>
  <c r="G37" i="2" s="1"/>
  <c r="E38" i="2"/>
  <c r="E37" i="2" s="1"/>
  <c r="G35" i="2"/>
  <c r="F14" i="6" s="1"/>
  <c r="G14" i="6" s="1"/>
  <c r="F35" i="2"/>
  <c r="E35" i="2"/>
  <c r="D35" i="2"/>
  <c r="F33" i="2"/>
  <c r="E33" i="2"/>
  <c r="D33" i="2"/>
  <c r="G31" i="2"/>
  <c r="F31" i="2"/>
  <c r="E31" i="2"/>
  <c r="D31" i="2"/>
  <c r="G28" i="2"/>
  <c r="G27" i="2" s="1"/>
  <c r="E28" i="2"/>
  <c r="E27" i="2" s="1"/>
  <c r="E25" i="2"/>
  <c r="G25" i="2"/>
  <c r="F13" i="6" s="1"/>
  <c r="G13" i="6" s="1"/>
  <c r="F25" i="2"/>
  <c r="D25" i="2"/>
  <c r="G22" i="2"/>
  <c r="F22" i="2"/>
  <c r="E22" i="2"/>
  <c r="D22" i="2"/>
  <c r="G17" i="2"/>
  <c r="F17" i="2"/>
  <c r="E17" i="2"/>
  <c r="D17" i="2"/>
  <c r="E15" i="2"/>
  <c r="G15" i="2"/>
  <c r="F15" i="2"/>
  <c r="D15" i="2"/>
  <c r="G11" i="2"/>
  <c r="F11" i="2"/>
  <c r="E11" i="2"/>
  <c r="D11" i="2"/>
  <c r="F8" i="2"/>
  <c r="E8" i="2"/>
  <c r="D40" i="6" s="1"/>
  <c r="D39" i="6" s="1"/>
  <c r="D8" i="2"/>
  <c r="D16" i="5" l="1"/>
  <c r="D11" i="5" s="1"/>
  <c r="F19" i="6"/>
  <c r="F17" i="6" s="1"/>
  <c r="E27" i="5"/>
  <c r="C26" i="5"/>
  <c r="E26" i="5" s="1"/>
  <c r="E25" i="5" s="1"/>
  <c r="E24" i="5" s="1"/>
  <c r="D29" i="6"/>
  <c r="E31" i="6"/>
  <c r="E30" i="6" s="1"/>
  <c r="D17" i="6"/>
  <c r="E30" i="2"/>
  <c r="G31" i="6"/>
  <c r="G231" i="2"/>
  <c r="G201" i="2"/>
  <c r="G189" i="2" s="1"/>
  <c r="D30" i="2"/>
  <c r="F30" i="2"/>
  <c r="E201" i="2"/>
  <c r="E189" i="2" s="1"/>
  <c r="D189" i="2"/>
  <c r="D174" i="2"/>
  <c r="F174" i="2"/>
  <c r="D19" i="2"/>
  <c r="E217" i="2"/>
  <c r="E212" i="2" s="1"/>
  <c r="G14" i="2"/>
  <c r="F43" i="6" s="1"/>
  <c r="G7" i="2"/>
  <c r="D28" i="2"/>
  <c r="D27" i="2" s="1"/>
  <c r="D286" i="2"/>
  <c r="E67" i="2"/>
  <c r="F286" i="2"/>
  <c r="F86" i="2"/>
  <c r="F19" i="2"/>
  <c r="F142" i="2"/>
  <c r="F238" i="2"/>
  <c r="F232" i="2" s="1"/>
  <c r="F281" i="2"/>
  <c r="E124" i="2"/>
  <c r="F104" i="2"/>
  <c r="D124" i="2"/>
  <c r="F14" i="2"/>
  <c r="E19" i="2"/>
  <c r="F27" i="2"/>
  <c r="G174" i="2"/>
  <c r="D7" i="2"/>
  <c r="G277" i="2"/>
  <c r="D33" i="5" s="1"/>
  <c r="D67" i="2"/>
  <c r="D104" i="2"/>
  <c r="G126" i="2"/>
  <c r="G124" i="2" s="1"/>
  <c r="D157" i="2"/>
  <c r="E174" i="2"/>
  <c r="F67" i="2"/>
  <c r="D291" i="2"/>
  <c r="G217" i="2"/>
  <c r="G212" i="2" s="1"/>
  <c r="E7" i="2"/>
  <c r="D14" i="2"/>
  <c r="F7" i="2"/>
  <c r="G242" i="2"/>
  <c r="G241" i="2" s="1"/>
  <c r="F29" i="6" s="1"/>
  <c r="D41" i="2"/>
  <c r="G157" i="2"/>
  <c r="G67" i="2"/>
  <c r="E281" i="2"/>
  <c r="E286" i="2"/>
  <c r="G255" i="2"/>
  <c r="D220" i="2"/>
  <c r="E255" i="2"/>
  <c r="C19" i="5" s="1"/>
  <c r="F291" i="2"/>
  <c r="E14" i="2"/>
  <c r="D43" i="6" s="1"/>
  <c r="D42" i="6" s="1"/>
  <c r="D86" i="2"/>
  <c r="F13" i="3"/>
  <c r="F12" i="3" s="1"/>
  <c r="F231" i="2"/>
  <c r="E86" i="2"/>
  <c r="D142" i="2"/>
  <c r="F255" i="2"/>
  <c r="E267" i="2"/>
  <c r="G281" i="2"/>
  <c r="E291" i="2"/>
  <c r="F189" i="2"/>
  <c r="E231" i="2"/>
  <c r="G286" i="2"/>
  <c r="G86" i="2"/>
  <c r="F271" i="2"/>
  <c r="F270" i="2" s="1"/>
  <c r="F267" i="2" s="1"/>
  <c r="F124" i="2"/>
  <c r="G267" i="2"/>
  <c r="F157" i="2"/>
  <c r="D267" i="2"/>
  <c r="D6" i="2" s="1"/>
  <c r="D281" i="2"/>
  <c r="D13" i="3"/>
  <c r="D12" i="3" s="1"/>
  <c r="E190" i="2"/>
  <c r="F276" i="2"/>
  <c r="F275" i="2" s="1"/>
  <c r="F273" i="2" s="1"/>
  <c r="F272" i="2" s="1"/>
  <c r="G275" i="2"/>
  <c r="G273" i="2" s="1"/>
  <c r="G272" i="2" s="1"/>
  <c r="F222" i="2"/>
  <c r="G40" i="2" l="1"/>
  <c r="G6" i="2" s="1"/>
  <c r="D30" i="5"/>
  <c r="E30" i="5" s="1"/>
  <c r="E33" i="5"/>
  <c r="F42" i="6"/>
  <c r="D31" i="6"/>
  <c r="E16" i="5"/>
  <c r="C11" i="5"/>
  <c r="F31" i="6"/>
  <c r="G30" i="6"/>
  <c r="F40" i="2"/>
  <c r="D40" i="2"/>
  <c r="F6" i="2"/>
  <c r="H141" i="1"/>
  <c r="G141" i="1"/>
  <c r="F141" i="1"/>
  <c r="E141" i="1"/>
  <c r="H139" i="1"/>
  <c r="H136" i="1"/>
  <c r="H135" i="1" s="1"/>
  <c r="G136" i="1"/>
  <c r="G135" i="1" s="1"/>
  <c r="F136" i="1"/>
  <c r="F135" i="1" s="1"/>
  <c r="E136" i="1"/>
  <c r="E135" i="1" s="1"/>
  <c r="G132" i="1"/>
  <c r="E132" i="1"/>
  <c r="G130" i="1"/>
  <c r="E129" i="1"/>
  <c r="E128" i="1"/>
  <c r="E122" i="1"/>
  <c r="G121" i="1"/>
  <c r="G120" i="1" s="1"/>
  <c r="E121" i="1"/>
  <c r="E120" i="1" s="1"/>
  <c r="H120" i="1"/>
  <c r="F120" i="1"/>
  <c r="F117" i="1"/>
  <c r="F116" i="1" s="1"/>
  <c r="H116" i="1"/>
  <c r="G117" i="1"/>
  <c r="G116" i="1" s="1"/>
  <c r="E117" i="1"/>
  <c r="E116" i="1" s="1"/>
  <c r="H113" i="1"/>
  <c r="H112" i="1" s="1"/>
  <c r="H111" i="1" s="1"/>
  <c r="F113" i="1"/>
  <c r="F112" i="1" s="1"/>
  <c r="F111" i="1" s="1"/>
  <c r="G112" i="1"/>
  <c r="G111" i="1" s="1"/>
  <c r="E112" i="1"/>
  <c r="E111" i="1" s="1"/>
  <c r="H109" i="1"/>
  <c r="G109" i="1"/>
  <c r="G104" i="1" s="1"/>
  <c r="F109" i="1"/>
  <c r="E109" i="1"/>
  <c r="E104" i="1" s="1"/>
  <c r="F107" i="1"/>
  <c r="H105" i="1"/>
  <c r="G105" i="1"/>
  <c r="F105" i="1"/>
  <c r="E105" i="1"/>
  <c r="H102" i="1"/>
  <c r="G102" i="1"/>
  <c r="F102" i="1"/>
  <c r="E102" i="1"/>
  <c r="E101" i="1"/>
  <c r="E100" i="1" s="1"/>
  <c r="F100" i="1"/>
  <c r="F92" i="1"/>
  <c r="G91" i="1"/>
  <c r="G90" i="1" s="1"/>
  <c r="F91" i="1"/>
  <c r="F90" i="1" s="1"/>
  <c r="E91" i="1"/>
  <c r="E90" i="1" s="1"/>
  <c r="H90" i="1"/>
  <c r="H88" i="1"/>
  <c r="H87" i="1" s="1"/>
  <c r="H86" i="1" s="1"/>
  <c r="G87" i="1"/>
  <c r="E87" i="1"/>
  <c r="G84" i="1"/>
  <c r="G83" i="1" s="1"/>
  <c r="E84" i="1"/>
  <c r="E83" i="1" s="1"/>
  <c r="F83" i="1"/>
  <c r="F82" i="1"/>
  <c r="F81" i="1" s="1"/>
  <c r="H81" i="1"/>
  <c r="H80" i="1" s="1"/>
  <c r="F79" i="1"/>
  <c r="F78" i="1" s="1"/>
  <c r="F77" i="1" s="1"/>
  <c r="H78" i="1"/>
  <c r="H77" i="1" s="1"/>
  <c r="G78" i="1"/>
  <c r="G77" i="1" s="1"/>
  <c r="E78" i="1"/>
  <c r="E77" i="1" s="1"/>
  <c r="H74" i="1"/>
  <c r="G74" i="1"/>
  <c r="F74" i="1"/>
  <c r="E74" i="1"/>
  <c r="F73" i="1"/>
  <c r="F72" i="1" s="1"/>
  <c r="H72" i="1"/>
  <c r="G72" i="1"/>
  <c r="E72" i="1"/>
  <c r="H69" i="1"/>
  <c r="G69" i="1"/>
  <c r="F69" i="1"/>
  <c r="E69" i="1"/>
  <c r="F68" i="1"/>
  <c r="F67" i="1" s="1"/>
  <c r="H67" i="1"/>
  <c r="G67" i="1"/>
  <c r="E67" i="1"/>
  <c r="E66" i="1"/>
  <c r="H64" i="1"/>
  <c r="G64" i="1"/>
  <c r="F64" i="1"/>
  <c r="E64" i="1"/>
  <c r="H61" i="1"/>
  <c r="H60" i="1" s="1"/>
  <c r="G61" i="1"/>
  <c r="G60" i="1" s="1"/>
  <c r="F61" i="1"/>
  <c r="F60" i="1" s="1"/>
  <c r="E61" i="1"/>
  <c r="E60" i="1" s="1"/>
  <c r="H58" i="1"/>
  <c r="H57" i="1" s="1"/>
  <c r="H56" i="1" s="1"/>
  <c r="G58" i="1"/>
  <c r="G57" i="1" s="1"/>
  <c r="G56" i="1" s="1"/>
  <c r="F58" i="1"/>
  <c r="F57" i="1" s="1"/>
  <c r="F56" i="1" s="1"/>
  <c r="E58" i="1"/>
  <c r="E57" i="1" s="1"/>
  <c r="E56" i="1" s="1"/>
  <c r="H53" i="1"/>
  <c r="H52" i="1" s="1"/>
  <c r="G53" i="1"/>
  <c r="G52" i="1" s="1"/>
  <c r="F53" i="1"/>
  <c r="F52" i="1" s="1"/>
  <c r="E53" i="1"/>
  <c r="E52" i="1" s="1"/>
  <c r="H50" i="1"/>
  <c r="H49" i="1" s="1"/>
  <c r="G50" i="1"/>
  <c r="G49" i="1" s="1"/>
  <c r="F50" i="1"/>
  <c r="F49" i="1" s="1"/>
  <c r="E50" i="1"/>
  <c r="E49" i="1" s="1"/>
  <c r="H47" i="1"/>
  <c r="G47" i="1"/>
  <c r="F47" i="1"/>
  <c r="E47" i="1"/>
  <c r="H45" i="1"/>
  <c r="H44" i="1" s="1"/>
  <c r="G45" i="1"/>
  <c r="F45" i="1"/>
  <c r="F44" i="1" s="1"/>
  <c r="E45" i="1"/>
  <c r="H41" i="1"/>
  <c r="H40" i="1" s="1"/>
  <c r="G41" i="1"/>
  <c r="G40" i="1" s="1"/>
  <c r="F41" i="1"/>
  <c r="F40" i="1" s="1"/>
  <c r="E41" i="1"/>
  <c r="E40" i="1" s="1"/>
  <c r="G38" i="1"/>
  <c r="F35" i="1"/>
  <c r="E38" i="1"/>
  <c r="G36" i="1"/>
  <c r="E36" i="1"/>
  <c r="E35" i="1" s="1"/>
  <c r="H32" i="1"/>
  <c r="G33" i="1"/>
  <c r="F33" i="1"/>
  <c r="E33" i="1"/>
  <c r="H29" i="1"/>
  <c r="H28" i="1" s="1"/>
  <c r="G29" i="1"/>
  <c r="G28" i="1" s="1"/>
  <c r="F29" i="1"/>
  <c r="F28" i="1" s="1"/>
  <c r="E29" i="1"/>
  <c r="E28" i="1" s="1"/>
  <c r="H23" i="1"/>
  <c r="G23" i="1"/>
  <c r="F23" i="1"/>
  <c r="F22" i="1" s="1"/>
  <c r="E23" i="1"/>
  <c r="E22" i="1" s="1"/>
  <c r="F20" i="1"/>
  <c r="H17" i="1"/>
  <c r="G18" i="1"/>
  <c r="G17" i="1" s="1"/>
  <c r="E18" i="1"/>
  <c r="E17" i="1" s="1"/>
  <c r="D6" i="5" l="1"/>
  <c r="D5" i="5" s="1"/>
  <c r="F30" i="6"/>
  <c r="C6" i="5"/>
  <c r="E11" i="5"/>
  <c r="F15" i="6"/>
  <c r="G15" i="6" s="1"/>
  <c r="F12" i="6"/>
  <c r="H66" i="1"/>
  <c r="H71" i="1"/>
  <c r="H63" i="1" s="1"/>
  <c r="E71" i="1"/>
  <c r="G55" i="1"/>
  <c r="E82" i="1"/>
  <c r="E81" i="1" s="1"/>
  <c r="E80" i="1"/>
  <c r="E44" i="1"/>
  <c r="E43" i="1" s="1"/>
  <c r="G35" i="1"/>
  <c r="E63" i="1"/>
  <c r="G66" i="1"/>
  <c r="G86" i="1"/>
  <c r="G32" i="1"/>
  <c r="G44" i="1"/>
  <c r="G43" i="1" s="1"/>
  <c r="G99" i="1"/>
  <c r="F18" i="1"/>
  <c r="F17" i="1" s="1"/>
  <c r="F71" i="1"/>
  <c r="E86" i="1"/>
  <c r="F99" i="1"/>
  <c r="F32" i="1"/>
  <c r="H55" i="1"/>
  <c r="F55" i="1"/>
  <c r="H43" i="1"/>
  <c r="F80" i="1"/>
  <c r="F76" i="1" s="1"/>
  <c r="E76" i="1"/>
  <c r="H76" i="1"/>
  <c r="G125" i="1"/>
  <c r="G119" i="1" s="1"/>
  <c r="G98" i="1" s="1"/>
  <c r="E32" i="1"/>
  <c r="F104" i="1"/>
  <c r="F43" i="1"/>
  <c r="F66" i="1"/>
  <c r="F63" i="1" s="1"/>
  <c r="G71" i="1"/>
  <c r="G63" i="1" s="1"/>
  <c r="H99" i="1"/>
  <c r="E126" i="1"/>
  <c r="E99" i="1"/>
  <c r="E55" i="1"/>
  <c r="G82" i="1"/>
  <c r="G81" i="1" s="1"/>
  <c r="G80" i="1"/>
  <c r="G76" i="1" s="1"/>
  <c r="G30" i="3" l="1"/>
  <c r="G29" i="3" s="1"/>
  <c r="G28" i="3" s="1"/>
  <c r="G27" i="3" s="1"/>
  <c r="C5" i="5"/>
  <c r="E5" i="5" s="1"/>
  <c r="E6" i="5"/>
  <c r="H16" i="1"/>
  <c r="E16" i="1"/>
  <c r="G97" i="1"/>
  <c r="E125" i="1"/>
  <c r="E119" i="1" s="1"/>
  <c r="E98" i="1" s="1"/>
  <c r="E97" i="1" s="1"/>
  <c r="E14" i="1" s="1"/>
  <c r="F98" i="1"/>
  <c r="F97" i="1" s="1"/>
  <c r="F16" i="1"/>
  <c r="G16" i="1"/>
  <c r="D25" i="3" l="1"/>
  <c r="D24" i="3" s="1"/>
  <c r="D23" i="3" s="1"/>
  <c r="D22" i="3" s="1"/>
  <c r="D308" i="2"/>
  <c r="G14" i="1"/>
  <c r="F14" i="1"/>
  <c r="E25" i="3" s="1"/>
  <c r="D21" i="3" l="1"/>
  <c r="D20" i="3" s="1"/>
  <c r="D6" i="3" s="1"/>
  <c r="F25" i="3"/>
  <c r="F24" i="3" s="1"/>
  <c r="F23" i="3" s="1"/>
  <c r="F22" i="3" s="1"/>
  <c r="F21" i="3" s="1"/>
  <c r="F20" i="3" s="1"/>
  <c r="F6" i="3" s="1"/>
  <c r="F308" i="2" s="1"/>
  <c r="E24" i="3"/>
  <c r="E23" i="3" s="1"/>
  <c r="E22" i="3"/>
  <c r="E147" i="2" l="1"/>
  <c r="E144" i="2" s="1"/>
  <c r="E142" i="2" s="1"/>
  <c r="D28" i="6" s="1"/>
  <c r="E40" i="2" l="1"/>
  <c r="E6" i="2" s="1"/>
  <c r="D30" i="6" l="1"/>
  <c r="E30" i="3" l="1"/>
  <c r="E29" i="3" l="1"/>
  <c r="E28" i="3" s="1"/>
  <c r="E27" i="3" s="1"/>
  <c r="E21" i="3"/>
  <c r="E20" i="3" s="1"/>
  <c r="E308" i="2" l="1"/>
  <c r="E6" i="3"/>
  <c r="C43" i="5" s="1"/>
  <c r="H124" i="1"/>
  <c r="H122" i="1"/>
  <c r="H119" i="1" s="1"/>
  <c r="H98" i="1" s="1"/>
  <c r="H97" i="1" s="1"/>
  <c r="H14" i="1" s="1"/>
  <c r="G25" i="3" s="1"/>
  <c r="G21" i="3" l="1"/>
  <c r="G20" i="3" s="1"/>
  <c r="G6" i="3" s="1"/>
  <c r="G24" i="3"/>
  <c r="G23" i="3" s="1"/>
  <c r="G22" i="3" s="1"/>
  <c r="D43" i="5" l="1"/>
  <c r="G308" i="2"/>
</calcChain>
</file>

<file path=xl/sharedStrings.xml><?xml version="1.0" encoding="utf-8"?>
<sst xmlns="http://schemas.openxmlformats.org/spreadsheetml/2006/main" count="1492" uniqueCount="915">
  <si>
    <t>МЕСЯЧНЫЙ ОТЧЕТ ОБ ИСПОЛНЕНИИ БЮДЖЕТА</t>
  </si>
  <si>
    <t>Наименование организации</t>
  </si>
  <si>
    <t>Губаревскому сельскому поселению</t>
  </si>
  <si>
    <t>Семилукский муниципальный район</t>
  </si>
  <si>
    <t>Бюджет городских поселений</t>
  </si>
  <si>
    <t>Единица измерения:  руб.</t>
  </si>
  <si>
    <t xml:space="preserve">                                                      Доходы бюджета</t>
  </si>
  <si>
    <t>Код строки</t>
  </si>
  <si>
    <t>Код дохода по бюджетной классификации</t>
  </si>
  <si>
    <t xml:space="preserve"> Наименование показателя</t>
  </si>
  <si>
    <t>Суммы, подлежащие взаимоисключению План</t>
  </si>
  <si>
    <t xml:space="preserve">Сельские поселения             План </t>
  </si>
  <si>
    <t>Суммы, подлежащие взаимоисключению Исполнено</t>
  </si>
  <si>
    <t>Сельские поселения Исполнено</t>
  </si>
  <si>
    <t>5</t>
  </si>
  <si>
    <t>6</t>
  </si>
  <si>
    <t>7</t>
  </si>
  <si>
    <t>010</t>
  </si>
  <si>
    <t>x</t>
  </si>
  <si>
    <t>Доходы бюджета - всего</t>
  </si>
  <si>
    <t>в том числе:</t>
  </si>
  <si>
    <t>000 1 00 00000 00 0000 000</t>
  </si>
  <si>
    <t xml:space="preserve">  НАЛОГОВЫЕ И НЕНАЛОГОВЫЕ ДОХОДЫ</t>
  </si>
  <si>
    <t>000 1 01 00000 00 0000 000</t>
  </si>
  <si>
    <t xml:space="preserve">  НАЛОГИ НА ПРИБЫЛЬ, ДОХОДЫ</t>
  </si>
  <si>
    <t>000 1 01 02000 01 0000 110</t>
  </si>
  <si>
    <t xml:space="preserve">  Налог на доходы физических лиц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</si>
  <si>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</si>
  <si>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</si>
  <si>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</si>
  <si>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</si>
  <si>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</si>
  <si>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</si>
  <si>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</si>
  <si>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не превышающей 650 000 рублей).</t>
  </si>
  <si>
    <t>000 1 03 02000 01 0000 110</t>
  </si>
  <si>
    <t xml:space="preserve">  Акцизы по подакцизным товарам (продукции), производимым на территории Российской Федерации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</si>
  <si>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</si>
  <si>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</si>
  <si>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</si>
  <si>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</si>
  <si>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</si>
  <si>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</si>
  <si>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</si>
  <si>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</si>
  <si>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000 1 05 00000 00 0000 000</t>
  </si>
  <si>
    <t xml:space="preserve">  НАЛОГИ НА СОВОКУПНЫЙ ДОХОД</t>
  </si>
  <si>
    <t>000 1 05 03000 01 0000 110</t>
  </si>
  <si>
    <t xml:space="preserve">  Единый сельскохозяйственный налог</t>
  </si>
  <si>
    <t>000 1 05 03010 01 0000 110</t>
  </si>
  <si>
    <t>000 1 05 03020 01 0000 110</t>
  </si>
  <si>
    <t xml:space="preserve">  Единый сельскохозяйственный налог (за налоговые периоды, истекшие до 1 января 2011 года)</t>
  </si>
  <si>
    <t>000 1 06 00000 00 0000 000</t>
  </si>
  <si>
    <t xml:space="preserve">  НАЛОГИ НА ИМУЩЕСТВО</t>
  </si>
  <si>
    <t>000 1 06 01000 00 0000 110</t>
  </si>
  <si>
    <t xml:space="preserve">  Налог на имущество физических лиц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</si>
  <si>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</si>
  <si>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</si>
  <si>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</si>
  <si>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 xml:space="preserve">  Земельный налог</t>
  </si>
  <si>
    <t>000 1 06 06030 00 0000 110</t>
  </si>
  <si>
    <t xml:space="preserve">  Земельный налог с организаций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</si>
  <si>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</si>
  <si>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</si>
  <si>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000 1 06 06040 00 0000 110</t>
  </si>
  <si>
    <t xml:space="preserve">  Земельный налог с физических лиц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</si>
  <si>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</si>
  <si>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</si>
  <si>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</si>
  <si>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</si>
  <si>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</si>
  <si>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</si>
  <si>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</si>
  <si>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</si>
  <si>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</si>
  <si>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 xml:space="preserve">  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</si>
  <si>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</si>
  <si>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</si>
  <si>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</si>
  <si>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</si>
  <si>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</si>
  <si>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</si>
  <si>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</si>
  <si>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</si>
  <si>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000 1 11 05025 13 0000 120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</si>
  <si>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</si>
  <si>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</si>
  <si>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</si>
  <si>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</si>
  <si>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</si>
  <si>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000 1 11 07015 13 0000 120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</si>
  <si>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</si>
  <si>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000 1 11 09000 00 0000 120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</si>
  <si>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</si>
  <si>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</si>
  <si>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</si>
  <si>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000 1 11 09045 10 0000 120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</si>
  <si>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</si>
  <si>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</si>
  <si>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</si>
  <si>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</si>
  <si>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</si>
  <si>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</si>
  <si>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</si>
  <si>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000 1 13 01995 13 0000 130</t>
  </si>
  <si>
    <t xml:space="preserve">  Прочие доходы от оказания платных услуг (работ) получателями средств бюджетов сельских поселений</t>
  </si>
  <si>
    <t>000 1 13 01995 10 0001 130</t>
  </si>
  <si>
    <t xml:space="preserve">  Прочие доходы от оказания платных услуг (работ) получателями средств бюджетов городских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</si>
  <si>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</si>
  <si>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</si>
  <si>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</si>
  <si>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</si>
  <si>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</si>
  <si>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</si>
  <si>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000 1 14 00000 00 0000 000</t>
  </si>
  <si>
    <t xml:space="preserve">  ДОХОДЫ ОТ ПРОДАЖИ МАТЕРИАЛЬНЫХ И НЕМАТЕРИАЛЬНЫХ АКТИВОВ</t>
  </si>
  <si>
    <t>000 1 14 01000 00 0000 410</t>
  </si>
  <si>
    <t xml:space="preserve">  Доходы от продажи квартир</t>
  </si>
  <si>
    <t>000 1 14 01050 13 0000 410</t>
  </si>
  <si>
    <t xml:space="preserve">  Доходы от продажи квартир, находящихся в собственности городских поселений</t>
  </si>
  <si>
    <t>000 1 14 02000 00 0000 000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</si>
  <si>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</si>
  <si>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</si>
  <si>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</si>
  <si>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</si>
  <si>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</si>
  <si>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000 1 14 02050 13 0000 440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</si>
  <si>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</si>
  <si>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</si>
  <si>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</si>
  <si>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</si>
  <si>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</si>
  <si>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</si>
  <si>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</si>
  <si>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000 1 14 06013 13 0000 430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</si>
  <si>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</si>
  <si>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</si>
  <si>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</si>
  <si>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</si>
  <si>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</si>
  <si>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000 1 16 00000 00 0000 000</t>
  </si>
  <si>
    <t xml:space="preserve">  ШТРАФЫ, САНКЦИИ, ВОЗМЕЩЕНИЕ УЩЕРБА</t>
  </si>
  <si>
    <t>000 1 16 10000 00 0000 140</t>
  </si>
  <si>
    <t>Платежи в целях возмещения причиненного ущерба (убытков)</t>
  </si>
  <si>
    <t>000 1 16 10123 01 0031 140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</si>
  <si>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</si>
  <si>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000 1 16 10123 01 0131 140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</si>
  <si>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задолженности).</t>
  </si>
  <si>
    <t>000 1 16 07000 00 0000 140</t>
  </si>
  <si>
    <t xml:space="preserve">  Прочие поступления от денежных взысканий (штрафов) и иных сумм в возмещение ущерба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</si>
  <si>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</si>
  <si>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</si>
  <si>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000 1 16 07010 13 0000 140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</si>
  <si>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</si>
  <si>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</si>
  <si>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государственной корпорации</t>
  </si>
  <si>
    <t>000 1 16 07090 10 0000 140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</si>
  <si>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учреждением)сельских поселений</t>
  </si>
  <si>
    <t>000 1 17 00000 00 0000 000</t>
  </si>
  <si>
    <t xml:space="preserve">  ПРОЧИЕ НЕНАЛОГОВЫЕ ДОХОДЫ</t>
  </si>
  <si>
    <t>000 1 17 01000 00 0000 180</t>
  </si>
  <si>
    <t>Невыясненные поступления</t>
  </si>
  <si>
    <t>000 1 17 01000 10 0000 180</t>
  </si>
  <si>
    <t>Невыясненные поступления, зачисляемые в бюджеты сельских поселений</t>
  </si>
  <si>
    <t>000 1 17 01050 10 0000 180</t>
  </si>
  <si>
    <t>000 1 17 05000 00 0000 180</t>
  </si>
  <si>
    <t xml:space="preserve">  Прочие неналоговые доходы</t>
  </si>
  <si>
    <t>000 1 17 05050 10 0000 180</t>
  </si>
  <si>
    <t xml:space="preserve">  Прочие неналоговые доходы бюджетов сельских поселений</t>
  </si>
  <si>
    <t>000 1 17 05050 13 0001 180</t>
  </si>
  <si>
    <t xml:space="preserve">  Прочие неналоговые доходы бюджетов городских поселений (оплата за торговое место)</t>
  </si>
  <si>
    <t>000 1 17 05050 13 0002 180</t>
  </si>
  <si>
    <t xml:space="preserve">  Прочие неналоговые доходы бюджетов городских поселений (иные доходы)</t>
  </si>
  <si>
    <t>000 1 17 05050 13 0003 180</t>
  </si>
  <si>
    <t xml:space="preserve">  Прочие неналоговые доходы бюджетов городских поселений (за размещение нестационарного торгового объекта)</t>
  </si>
  <si>
    <t>000 2 00 00000 00 0000 000</t>
  </si>
  <si>
    <t xml:space="preserve">  БЕЗВОЗМЕЗДНЫЕ ПОСТУПЛЕНИЯ</t>
  </si>
  <si>
    <t>000 2 02 00000 00 0000 000</t>
  </si>
  <si>
    <t xml:space="preserve">  БЕЗВОЗМЕЗДНЫЕ ПОСТУПЛЕНИЯ ОТ ДРУГИХ БЮДЖЕТОВ БЮДЖЕТНОЙ СИСТЕМЫ РОССИЙСКОЙ ФЕДЕРАЦИИ</t>
  </si>
  <si>
    <t>000 2 02 10000 00 0000 150</t>
  </si>
  <si>
    <t xml:space="preserve">  Дотации бюджетам бюджетной системы Российской Федерации</t>
  </si>
  <si>
    <t>000 2 02 15001 00 0000 150</t>
  </si>
  <si>
    <t xml:space="preserve">  Дотации на выравнивание бюджетной обеспеченности</t>
  </si>
  <si>
    <t>000 2 02 15001 10 0000 150</t>
  </si>
  <si>
    <t xml:space="preserve">  Дотации бюджетам сельских поселений на выравнивание бюджетной обеспеченности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</si>
  <si>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</si>
  <si>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</si>
  <si>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</si>
  <si>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поселенийна выравнивание бюджетной обеспеченности из бюджетов муниципальных районов</t>
  </si>
  <si>
    <t>000 2 02 20000 00 0000 150</t>
  </si>
  <si>
    <t xml:space="preserve">  Субсидии бюджетам бюджетной системы Российской Федерации (межбюджетные субсидии)</t>
  </si>
  <si>
    <t>000 2 02 20302 00 0000 150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</si>
  <si>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</si>
  <si>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</si>
  <si>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</si>
  <si>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000 2 02 20216 00 0000 150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</si>
  <si>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</si>
  <si>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</si>
  <si>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000 2 02 25555 00 0000 150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</si>
  <si>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</si>
  <si>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000 2 02 25555 13 0000 150</t>
  </si>
  <si>
    <t xml:space="preserve">  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</si>
  <si>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Прочие субсидии</t>
  </si>
  <si>
    <t>000 2 02 29999 00 0000 150</t>
  </si>
  <si>
    <t xml:space="preserve">  Прочие субсидии</t>
  </si>
  <si>
    <t>000 2 02 29999 10 0000 150</t>
  </si>
  <si>
    <t>Субсидии на реализацию проекта по поддержке местных инициатив на территории муниципальных образовпний Воронежской области</t>
  </si>
  <si>
    <t>субсидии на обустройство воинского захаронения</t>
  </si>
  <si>
    <t>000 2 02 30000 00 0000 150</t>
  </si>
  <si>
    <t xml:space="preserve">  Субвенции бюджетам бюджетной системы Российской Федерации</t>
  </si>
  <si>
    <t>000 2 02 35118 00 0000 150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</si>
  <si>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</si>
  <si>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</si>
  <si>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</si>
  <si>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</si>
  <si>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 xml:space="preserve">  Иные межбюджетные трансферты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</si>
  <si>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</si>
  <si>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</si>
  <si>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</si>
  <si>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бюджетамсельских поселений для компенсации дополнительных расходов, возникших в результате решений, принятых органами власти другого уровня</t>
  </si>
  <si>
    <t>000 2 02 40014 10 0000 150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</si>
  <si>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</si>
  <si>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</si>
  <si>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 xml:space="preserve">  Прочие межбюджетные трансферты, передаваемые бюджетам</t>
  </si>
  <si>
    <t>000 2 02 49999 10 0000 150</t>
  </si>
  <si>
    <t xml:space="preserve">  Прочие межбюджетные трансферты, передаваемые бюджетам сельских поселений</t>
  </si>
  <si>
    <t>межбюджетные трансферты на организацию проведения оплачиваемых общественных работ</t>
  </si>
  <si>
    <t>межбюджетные трансферты на приобретение служебного авто</t>
  </si>
  <si>
    <t>межбюджетные трансферты на эл эн уличного освещения</t>
  </si>
  <si>
    <t xml:space="preserve">межбюджетные трансферты </t>
  </si>
  <si>
    <t>межбюджетные трансферты на модернизацию уличного освещения</t>
  </si>
  <si>
    <t>межбюджетные трансферты на воду</t>
  </si>
  <si>
    <t>депутатские</t>
  </si>
  <si>
    <t>000 2 07 00000 00 0000 000</t>
  </si>
  <si>
    <t xml:space="preserve">  ПРОЧИЕ БЕЗВОЗМЕЗДНЫЕ ПОСТУПЛЕНИЯ</t>
  </si>
  <si>
    <t>000 2 07 05000 13 0000 150</t>
  </si>
  <si>
    <t xml:space="preserve">  Прочие безвозмездные поступления в бюджеты городских поселений</t>
  </si>
  <si>
    <t>000 2 07 05020 10 0000 150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</si>
  <si>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</si>
  <si>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000 2 07 05030 10 0000 150</t>
  </si>
  <si>
    <t xml:space="preserve">  Прочие безвозмездные поступления в бюджеты сельских поселений</t>
  </si>
  <si>
    <t>000 2 18 00000 00 0000 000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</si>
  <si>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</si>
  <si>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000 2 18 05030 13 0000 150</t>
  </si>
  <si>
    <t>Доходы бюджетов городских поселений от возврата иными организациями остатков субсидий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</si>
  <si>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</si>
  <si>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</si>
  <si>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</si>
  <si>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</si>
  <si>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</si>
  <si>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</si>
  <si>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Глава Губаревского сельского поселения</t>
  </si>
  <si>
    <t>Линев И.Н.</t>
  </si>
  <si>
    <t>РАСХОДЫ БЮДЖЕТА</t>
  </si>
  <si>
    <t xml:space="preserve">                                                                          Губаревскому сельскому поселению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</si>
  <si>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</si>
  <si>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</si>
  <si>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</si>
  <si>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</si>
  <si>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                      План на год</t>
  </si>
  <si>
    <t>Суммы, подлежащие исключению Исполнено</t>
  </si>
  <si>
    <t>Сельские поселения              Исполнено</t>
  </si>
  <si>
    <t>000  9600  0000000  000  000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</si>
  <si>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</si>
  <si>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</si>
  <si>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</si>
  <si>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</si>
  <si>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</si>
  <si>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</si>
  <si>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</si>
  <si>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</si>
  <si>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</si>
  <si>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</si>
  <si>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</si>
  <si>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</si>
  <si>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</si>
  <si>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</si>
  <si>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</si>
  <si>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000  0801  0000000  000  213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</si>
  <si>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</si>
  <si>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</si>
  <si>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</si>
  <si>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</si>
  <si>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Расходы</t>
  </si>
  <si>
    <t>000  0102  0000000  000  211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</si>
  <si>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</si>
  <si>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</si>
  <si>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</si>
  <si>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</si>
  <si>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</si>
  <si>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</si>
  <si>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</si>
  <si>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</si>
  <si>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122</t>
  </si>
  <si>
    <t xml:space="preserve">Иные выплаты персоналу муниципальных органов, за исключением фонда оплаты труда </t>
  </si>
  <si>
    <t>000  0104  0000000  000  212</t>
  </si>
  <si>
    <t>Прочие выплаты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</si>
  <si>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</si>
  <si>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</si>
  <si>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000  0102  0000000  000  213</t>
  </si>
  <si>
    <t>Начисления на выплаты по оплате труда</t>
  </si>
  <si>
    <t>000  0104  0000000  000  213</t>
  </si>
  <si>
    <t>000  0203  0000000  000  213</t>
  </si>
  <si>
    <t>КВР 243</t>
  </si>
  <si>
    <t>Прочая закупка товаров, работ и услуг  в целях капитального ремонта государственного (муниципального) имущества</t>
  </si>
  <si>
    <t>000  0409  0000000000  000</t>
  </si>
  <si>
    <t>Дорожное хозяйство (дорожные фонды)</t>
  </si>
  <si>
    <t>000  0409  0000000000  225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</si>
  <si>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</si>
  <si>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</si>
  <si>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</si>
  <si>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Оплата работ, услуг</t>
  </si>
  <si>
    <t>Услуги связи</t>
  </si>
  <si>
    <t>Коммунальные услуги</t>
  </si>
  <si>
    <t>Прочие работы, услуги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</si>
  <si>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</si>
  <si>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</si>
  <si>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природными объектами</t>
  </si>
  <si>
    <t>Прочие расходы</t>
  </si>
  <si>
    <t>Поступление нефинансовых активов</t>
  </si>
  <si>
    <t>Увеличение стоимости основных средств</t>
  </si>
  <si>
    <t>Увеличение стоимости материальных запасов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</si>
  <si>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</si>
  <si>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</si>
  <si>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</si>
  <si>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</si>
  <si>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</si>
  <si>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</si>
  <si>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</si>
  <si>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</si>
  <si>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</si>
  <si>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</si>
  <si>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</si>
  <si>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</si>
  <si>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</si>
  <si>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</si>
  <si>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</si>
  <si>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</si>
  <si>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</si>
  <si>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</si>
  <si>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</si>
  <si>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000  0104  0000000  000  296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</si>
  <si>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</si>
  <si>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</si>
  <si>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</si>
  <si>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</si>
  <si>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</si>
  <si>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</si>
  <si>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</si>
  <si>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</si>
  <si>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</si>
  <si>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</si>
  <si>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</si>
  <si>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</si>
  <si>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</si>
  <si>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000  0107  0000000  000  200</t>
  </si>
  <si>
    <t>000  0107  0000000  000  226</t>
  </si>
  <si>
    <t>000  0113  0000000  000  290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</si>
  <si>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</si>
  <si>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</si>
  <si>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</si>
  <si>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</si>
  <si>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</si>
  <si>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</si>
  <si>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</si>
  <si>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</si>
  <si>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</si>
  <si>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</si>
  <si>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</si>
  <si>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</si>
  <si>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</si>
  <si>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</si>
  <si>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</si>
  <si>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</si>
  <si>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</si>
  <si>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</si>
  <si>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000  0310  0000000  000  000</t>
  </si>
  <si>
    <t>Национальная безопасность и правохранительная деятельность</t>
  </si>
  <si>
    <t>000  0309  0000000  000  200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</si>
  <si>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</si>
  <si>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</si>
  <si>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</si>
  <si>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</si>
  <si>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</si>
  <si>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000  0310  0000000  000  342</t>
  </si>
  <si>
    <t>000  0310  0000000  000  343</t>
  </si>
  <si>
    <t>000  0310  0000000  000  344</t>
  </si>
  <si>
    <t>000  0310  0000000  000  345</t>
  </si>
  <si>
    <t>000  0310  0000000  000  346</t>
  </si>
  <si>
    <t>000  0310  0000000  000  347</t>
  </si>
  <si>
    <t>000  0310  0000000  000  349</t>
  </si>
  <si>
    <t>000  0401  0000000  000  000</t>
  </si>
  <si>
    <t>Общеэкономические вопросы</t>
  </si>
  <si>
    <t>000  0401  0000000  000  200</t>
  </si>
  <si>
    <t>000  0401  0000000  000  220</t>
  </si>
  <si>
    <t>000  0409  0000000  000  000</t>
  </si>
  <si>
    <t>000  0409  0000000  000  200</t>
  </si>
  <si>
    <t>000  0409  0000000  000  220</t>
  </si>
  <si>
    <t>000  0409  0000000  000  222</t>
  </si>
  <si>
    <t>000  0409  0000000  000  225</t>
  </si>
  <si>
    <t>000  0409  0000000  000  226</t>
  </si>
  <si>
    <t>000  0409  0000000  000  300</t>
  </si>
  <si>
    <t>000  0409  0000000  000  340</t>
  </si>
  <si>
    <t>000  0409  0000000  000  342</t>
  </si>
  <si>
    <t>000  0409  0000000  000  343</t>
  </si>
  <si>
    <t>000  0409  0000000  000  344</t>
  </si>
  <si>
    <t>000  0409  0000000  000  345</t>
  </si>
  <si>
    <t>000  0409  0000000  000  346</t>
  </si>
  <si>
    <t>000  0409  0000000  000  347</t>
  </si>
  <si>
    <t>000  0409  0000000  000  349</t>
  </si>
  <si>
    <t>000  0412  0000000  000  000</t>
  </si>
  <si>
    <t>Другие вопросы в области национальной экономики</t>
  </si>
  <si>
    <t>000  0412  0000000  000  200</t>
  </si>
  <si>
    <t>000  0412  0000000  000  220</t>
  </si>
  <si>
    <t>000  0412  0000000  000  225</t>
  </si>
  <si>
    <t>000  0412  0000000  000  226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</si>
  <si>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</si>
  <si>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</si>
  <si>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</si>
  <si>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</si>
  <si>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</si>
  <si>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</si>
  <si>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</si>
  <si>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</si>
  <si>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</si>
  <si>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</si>
  <si>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000  0501  0000000  000  296</t>
  </si>
  <si>
    <t>000  0501  0000000  000  300</t>
  </si>
  <si>
    <t>000  0501  0000000  000  310</t>
  </si>
  <si>
    <t>000  0501  0000000  000  340</t>
  </si>
  <si>
    <t>000  0501  0000000  000  342</t>
  </si>
  <si>
    <t>000  0501  0000000  000  343</t>
  </si>
  <si>
    <t>000  0501  0000000  000  344</t>
  </si>
  <si>
    <t>000  0501  0000000  000  345</t>
  </si>
  <si>
    <t>000  0501  0000000  000  346</t>
  </si>
  <si>
    <t>000  0501  0000000  000  347</t>
  </si>
  <si>
    <t>000  0501  0000000  000  349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</si>
  <si>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</si>
  <si>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</si>
  <si>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</si>
  <si>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</si>
  <si>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</si>
  <si>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000  0502  0000000  000  226</t>
  </si>
  <si>
    <t>000  0502  0000000  000  300</t>
  </si>
  <si>
    <t>000  0502  0000000  000  310</t>
  </si>
  <si>
    <t>000  0502  0000000  000  340</t>
  </si>
  <si>
    <t>000  0502  0000000  000  342</t>
  </si>
  <si>
    <t>000  0502  0000000  000  343</t>
  </si>
  <si>
    <t>000  0502  0000000  000  344</t>
  </si>
  <si>
    <t>000  0502  0000000  000  345</t>
  </si>
  <si>
    <t>000  0502  0000000  000  346</t>
  </si>
  <si>
    <t>000  0502  0000000  000  347</t>
  </si>
  <si>
    <t>000  0502  0000000  000  349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</si>
  <si>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</si>
  <si>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</si>
  <si>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</si>
  <si>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</si>
  <si>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</si>
  <si>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</si>
  <si>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</si>
  <si>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</si>
  <si>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</si>
  <si>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</si>
  <si>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</si>
  <si>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000  0503  0000000  000  342</t>
  </si>
  <si>
    <t>000  0503  0000000  000  343</t>
  </si>
  <si>
    <t>000  0503  0000000  000  344</t>
  </si>
  <si>
    <t>000  0503  0000000  000  345</t>
  </si>
  <si>
    <t>000  0503  0000000  000  346</t>
  </si>
  <si>
    <t>000  0503  0000000  000  347</t>
  </si>
  <si>
    <t>000  0503  0000000  000  349</t>
  </si>
  <si>
    <t>000  0505  0000000  000  000</t>
  </si>
  <si>
    <t>Другие вопросы в области жилищно-коммунального хозяйства</t>
  </si>
  <si>
    <t>000  0505  0000000  000  200</t>
  </si>
  <si>
    <t>000  0505  0000000  000  220</t>
  </si>
  <si>
    <t>000  0505  0000000  000  225</t>
  </si>
  <si>
    <t>000  0505  0000000  000  300</t>
  </si>
  <si>
    <t>000  0505  0000000  000  310</t>
  </si>
  <si>
    <t>000  0505  0000000  000  340</t>
  </si>
  <si>
    <t>000  0505  0000000  000  342</t>
  </si>
  <si>
    <t>000  0505  0000000  000  343</t>
  </si>
  <si>
    <t>000  0505  0000000  000  344</t>
  </si>
  <si>
    <t>000  0505  0000000  000  345</t>
  </si>
  <si>
    <t>000  0505  0000000  000  346</t>
  </si>
  <si>
    <t>000  0505  0000000  000  347</t>
  </si>
  <si>
    <t>000  0505  0000000  000  349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</si>
  <si>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</si>
  <si>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</si>
  <si>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</si>
  <si>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</si>
  <si>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</si>
  <si>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</si>
  <si>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</si>
  <si>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</si>
  <si>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</si>
  <si>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</si>
  <si>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</si>
  <si>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</si>
  <si>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</si>
  <si>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</si>
  <si>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</si>
  <si>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</si>
  <si>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</si>
  <si>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</si>
  <si>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</si>
  <si>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</si>
  <si>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</si>
  <si>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000  1102  0000000  000  000</t>
  </si>
  <si>
    <t>Массовый спорт</t>
  </si>
  <si>
    <t>000  1102  0000000  000  200</t>
  </si>
  <si>
    <t>000  1102  0000000  000  220</t>
  </si>
  <si>
    <t>000  1102  0000000  000  225</t>
  </si>
  <si>
    <t>000  1102  0000000  000  226</t>
  </si>
  <si>
    <t>000  1102  0000000  000  300</t>
  </si>
  <si>
    <t>000  1102  0000000  000  310</t>
  </si>
  <si>
    <t>000  1102  0000000  000  340</t>
  </si>
  <si>
    <t>000  1102  0000000  000  346</t>
  </si>
  <si>
    <t>000  1105  0000000  000  000</t>
  </si>
  <si>
    <t>Другие вопросы в области физической культуры и спорта</t>
  </si>
  <si>
    <t>000  1105  0000000  000  220</t>
  </si>
  <si>
    <t>000  1105  0000000  000  225</t>
  </si>
  <si>
    <t>000  1105  0000000  000  226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</si>
  <si>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</si>
  <si>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заказа"</t>
  </si>
  <si>
    <t>КВР 247</t>
  </si>
  <si>
    <t>Закупка энергетических ресурсов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</si>
  <si>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</si>
  <si>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</si>
  <si>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</si>
  <si>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</si>
  <si>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</si>
  <si>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</si>
  <si>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</si>
  <si>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</si>
  <si>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</si>
  <si>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</si>
  <si>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</si>
  <si>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</si>
  <si>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</si>
  <si>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</si>
  <si>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</si>
  <si>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</si>
  <si>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</si>
  <si>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611</t>
  </si>
  <si>
    <t xml:space="preserve"> Предоставление субсидий бюджетным, автономным учреждениям и иным некоммерческим организациям</t>
  </si>
  <si>
    <t>000  0801 0000000  000  000</t>
  </si>
  <si>
    <t>000  0801  0000000  000  251</t>
  </si>
  <si>
    <t xml:space="preserve">Перечисления текущего характера другим бюджетам бюджетной системы Российской Федерации
</t>
  </si>
  <si>
    <t>000  0113  0000000  000  330</t>
  </si>
  <si>
    <t>Увеличение стоимости непроизведенных активов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</si>
  <si>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</si>
  <si>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</si>
  <si>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000  0409  0000000  000  228</t>
  </si>
  <si>
    <t>000  0502  0000000  000  228</t>
  </si>
  <si>
    <t>000  0505  0000000  000  228</t>
  </si>
  <si>
    <t>КВР 540</t>
  </si>
  <si>
    <t>Иные межбюджетные трансферты</t>
  </si>
  <si>
    <t xml:space="preserve">Другие вопросы </t>
  </si>
  <si>
    <t>000  0113  0000000  000  250</t>
  </si>
  <si>
    <t>Перечисления другим бюджетам бюджетной системы Российской Федерации</t>
  </si>
  <si>
    <t>000  0113  0000000  000  251</t>
  </si>
  <si>
    <t>КВР 730</t>
  </si>
  <si>
    <t>Обслуживание муниципального долга</t>
  </si>
  <si>
    <t>000  1301  0000000  000  000</t>
  </si>
  <si>
    <t>Обслуживание государственного внутреннего и муниципального долга</t>
  </si>
  <si>
    <t>000  1301  0000000  000  200</t>
  </si>
  <si>
    <t>000  1301  0000000  000  230</t>
  </si>
  <si>
    <t>Обслуживание государственного (муниципального) долга</t>
  </si>
  <si>
    <t>000  1301  0000000  000  231</t>
  </si>
  <si>
    <t>Обслуживание внутреннего долга</t>
  </si>
  <si>
    <t>КВР 831</t>
  </si>
  <si>
    <t>исполнительный лист</t>
  </si>
  <si>
    <t>000  0113  0000000  000  291</t>
  </si>
  <si>
    <t>другие вопросы</t>
  </si>
  <si>
    <t>000  0113  0000000  000  292</t>
  </si>
  <si>
    <t>КВР 851</t>
  </si>
  <si>
    <t>Уплата налога на имущество организаций и земельного налога</t>
  </si>
  <si>
    <t>000  0104  0000000  000  291</t>
  </si>
  <si>
    <t>000  0801  0000000  000  291</t>
  </si>
  <si>
    <t>КВР 852</t>
  </si>
  <si>
    <t>Уплата прочих налогов, сборов</t>
  </si>
  <si>
    <t>КВР 853</t>
  </si>
  <si>
    <t>Уплата иных платежей</t>
  </si>
  <si>
    <t>000  0104  0000000  000  290</t>
  </si>
  <si>
    <t>000  0104  0000000  000  292</t>
  </si>
  <si>
    <t>000  0104  0000000  000  293</t>
  </si>
  <si>
    <t>штрафы за нарушение законодательства РФ о закупках товаров, работ и услуг и нарушение условий контрактов (договоров)</t>
  </si>
  <si>
    <t>000  0104  0000000  000  297</t>
  </si>
  <si>
    <t>Иные выплаты текущего характера физическим лицам</t>
  </si>
  <si>
    <t>000  0801  0000000  000  292</t>
  </si>
  <si>
    <t>000  0801  0000000  000  296</t>
  </si>
  <si>
    <t>КВР 880</t>
  </si>
  <si>
    <t>Специальные расходы</t>
  </si>
  <si>
    <t>000  0107  0000000  000  297</t>
  </si>
  <si>
    <t>000  7900  0000000  000  000</t>
  </si>
  <si>
    <t>Результат исполнения бюджета (дефицит "--", профицит "+")</t>
  </si>
  <si>
    <t xml:space="preserve"> </t>
  </si>
  <si>
    <t>Источники финансирования дефицита бюджета</t>
  </si>
  <si>
    <t>по  Губаревскому сельскому поселению</t>
  </si>
  <si>
    <t>№ листа / № строки</t>
  </si>
  <si>
    <t xml:space="preserve">Суммы, подлежащие исключению                План на год </t>
  </si>
  <si>
    <t>Сельские поселения                              План на год</t>
  </si>
  <si>
    <t xml:space="preserve"> Суммы, подлежащие исключению  Исполнено</t>
  </si>
  <si>
    <t>17,1</t>
  </si>
  <si>
    <t>000 90  00  00  00  00  0000  000</t>
  </si>
  <si>
    <t>Источники финансирования дефицитов бюджетов - всего</t>
  </si>
  <si>
    <t>17,2</t>
  </si>
  <si>
    <t>000 01  00  00  00  00  0000  000</t>
  </si>
  <si>
    <t>ИСТОЧНИКИ ВНУТРЕННЕГО ФИНАНСИРОВАНИЯ ДЕФИЦИТОВ БЮДЖЕТОВ</t>
  </si>
  <si>
    <t>17,24</t>
  </si>
  <si>
    <t>000 01  02  00  00  00  0000  000</t>
  </si>
  <si>
    <t>Кредиты кредитных организаций в валюте Российской Федерации</t>
  </si>
  <si>
    <t>17,25</t>
  </si>
  <si>
    <t>000 01  02  00  00  00  0000  700</t>
  </si>
  <si>
    <t>Получение кредитов от кредитных организаций в валюте Российской Федерации</t>
  </si>
  <si>
    <t>17,35</t>
  </si>
  <si>
    <t>000 01  02  00  00  10  0000  710</t>
  </si>
  <si>
    <t>Получение кредитов от кредитных организаций бюджетами сельских поселений в валюте Российской Федерации</t>
  </si>
  <si>
    <t>000 01  02  00  00  13  0000  710</t>
  </si>
  <si>
    <t>Получение кредитов от кредитных организаций бюджетами городских поселений в валюте Российской Федерации</t>
  </si>
  <si>
    <t>17,53</t>
  </si>
  <si>
    <t>000 01  03  00  00  00  0000  000</t>
  </si>
  <si>
    <t>Бюджетные кредиты от других бюджетов бюджетной системы Российской Федерации</t>
  </si>
  <si>
    <t>17,54</t>
  </si>
  <si>
    <t>000 01  03  01  00  00  0000  000</t>
  </si>
  <si>
    <t>Бюджетные кредиты от других бюджетов бюджетной системы Российской Федерации в валюте Российской Федерации</t>
  </si>
  <si>
    <t>17,55</t>
  </si>
  <si>
    <t>000 01  03  01  00  00  0000  700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</si>
  <si>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</si>
  <si>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17,65</t>
  </si>
  <si>
    <t>000 01  03  01  00  10  0000  710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</si>
  <si>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</si>
  <si>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000 01  03  01  00  13  0000  710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</si>
  <si>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</si>
  <si>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17,69</t>
  </si>
  <si>
    <t>000 01  03  01  00  00  0000  800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</si>
  <si>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</si>
  <si>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17,79</t>
  </si>
  <si>
    <t>000 01  03  01  00  10  0000  810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</si>
  <si>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</si>
  <si>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000 01  03  01  00  13  0000  810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</si>
  <si>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</si>
  <si>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17,439</t>
  </si>
  <si>
    <t>000 01  00  00  00  00  0000  00А</t>
  </si>
  <si>
    <t>Изменение остатков средств</t>
  </si>
  <si>
    <t>17,440</t>
  </si>
  <si>
    <t>000 01  05  00  00  00  0000  000</t>
  </si>
  <si>
    <t>Изменение остатков средств на счетах по учету средств бюджетов</t>
  </si>
  <si>
    <t>17,442</t>
  </si>
  <si>
    <t>000 01  05  00  00  00  0000  500</t>
  </si>
  <si>
    <t>Увеличение остатков средств бюджетов</t>
  </si>
  <si>
    <t>17,458</t>
  </si>
  <si>
    <t>000 01  05  02  00  00  0000  500</t>
  </si>
  <si>
    <t>Увеличение прочих остатков средств бюджетов</t>
  </si>
  <si>
    <t>17,459</t>
  </si>
  <si>
    <t>000 01  05  02  01  00  0000  510</t>
  </si>
  <si>
    <t>Увеличение прочих остатков денежных средств бюджетов</t>
  </si>
  <si>
    <t>17,469</t>
  </si>
  <si>
    <t>000 01  05  02  01  10  0000  510</t>
  </si>
  <si>
    <t>Увеличение прочих остатков денежных средств бюджетов сельских поселений</t>
  </si>
  <si>
    <t>17,472</t>
  </si>
  <si>
    <t>000 01  05  02  01  13  0000  510</t>
  </si>
  <si>
    <t>Увеличение прочих остатков денежных средств бюджетов городских поселений</t>
  </si>
  <si>
    <t>17,492</t>
  </si>
  <si>
    <t>000 01  05  00  00  00  0000  600</t>
  </si>
  <si>
    <t>Уменьшение остатков средств бюджетов</t>
  </si>
  <si>
    <t>17,508</t>
  </si>
  <si>
    <t>000 01  05  02  00  00  0000  600</t>
  </si>
  <si>
    <t>Уменьшение прочих остатков средств бюджетов</t>
  </si>
  <si>
    <t>17,509</t>
  </si>
  <si>
    <t>000 01  05  02  01  00  0000  610</t>
  </si>
  <si>
    <t>Уменьшение прочих остатков денежных средств бюджетов</t>
  </si>
  <si>
    <t>17,519</t>
  </si>
  <si>
    <t>000 01  05  02  01  10  0000  610</t>
  </si>
  <si>
    <t>Уменьшение прочих остатков денежных средств бюджетов сельских поселений</t>
  </si>
  <si>
    <t>17,522</t>
  </si>
  <si>
    <t>000 01  05  02  01  13  0000  610</t>
  </si>
  <si>
    <t>Уменьшение прочих остатков денежных средств бюджетов городских поселений</t>
  </si>
  <si>
    <t>прочие субсидии сельских поселени</t>
  </si>
  <si>
    <t>Дорожный фонд ( районный бюджет)</t>
  </si>
  <si>
    <t>Дорожный фонд ( областной бюджет)</t>
  </si>
  <si>
    <t>000 1 17 15030 10 0000 150</t>
  </si>
  <si>
    <t>Инициативные платежи зачисляемые в бюджет сельских поселений</t>
  </si>
  <si>
    <t xml:space="preserve">Инициативные платежи </t>
  </si>
  <si>
    <t>000 1 17 15030 00 0000 150</t>
  </si>
  <si>
    <t>межбюджетные трансферты на поощрение поселений</t>
  </si>
  <si>
    <t>Бухгалтер</t>
  </si>
  <si>
    <t>Левшина Л.И.</t>
  </si>
  <si>
    <t>Л.И. Левшина</t>
  </si>
  <si>
    <t>Расходы бюджета краткие</t>
  </si>
  <si>
    <t>По  Губаревскому сельскому поселению</t>
  </si>
  <si>
    <t xml:space="preserve"> Городские и сельские поселения            План на год</t>
  </si>
  <si>
    <t xml:space="preserve"> Городские и сельские поселения Исполнено</t>
  </si>
  <si>
    <t xml:space="preserve">  Городские и сельские поселения % к плану на год</t>
  </si>
  <si>
    <t>00096000000000000000</t>
  </si>
  <si>
    <t>00000000000000000200</t>
  </si>
  <si>
    <t>00000000000000000210</t>
  </si>
  <si>
    <t>Оплата труда и начисления на оплату труда</t>
  </si>
  <si>
    <t>00000000000000000211</t>
  </si>
  <si>
    <t>Оплата труда</t>
  </si>
  <si>
    <t>00000000000000000212</t>
  </si>
  <si>
    <t>00000000000000000213</t>
  </si>
  <si>
    <t>Начисления на оплату труда</t>
  </si>
  <si>
    <t>00000000000000000220</t>
  </si>
  <si>
    <t>Приобретение услуг</t>
  </si>
  <si>
    <t>00000000000000000221</t>
  </si>
  <si>
    <t>00000000000000000222</t>
  </si>
  <si>
    <t>00000000000000000223</t>
  </si>
  <si>
    <t>00000000000000000224</t>
  </si>
  <si>
    <t>00000000000000000225</t>
  </si>
  <si>
    <t>Услуги по содержанию имущества</t>
  </si>
  <si>
    <t>00000000000000000226</t>
  </si>
  <si>
    <t>Прочие услуги</t>
  </si>
  <si>
    <t>00000000000000000227</t>
  </si>
  <si>
    <t>00000000000000000228</t>
  </si>
  <si>
    <t>00000000000000000230</t>
  </si>
  <si>
    <t>Обслуживание долговых обязательств</t>
  </si>
  <si>
    <t>00000000000000000231</t>
  </si>
  <si>
    <t>Обслуживание внутренних долговых обязательств</t>
  </si>
  <si>
    <t>00000000000000000240</t>
  </si>
  <si>
    <t>Безвозмездные и безвозвратные перечисления организациям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</si>
  <si>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</si>
  <si>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</si>
  <si>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00000000000000000250</t>
  </si>
  <si>
    <t>Безвозмездные и безвозвратные перечисления бюджетам</t>
  </si>
  <si>
    <t>00000000000000000251</t>
  </si>
  <si>
    <t>00000000000000000260</t>
  </si>
  <si>
    <t>00000000000000000266</t>
  </si>
  <si>
    <t>00000000000000000264</t>
  </si>
  <si>
    <t>Социальные пособия, выплачиваемые организациями сектора государственного управления</t>
  </si>
  <si>
    <t>00000000000000000290</t>
  </si>
  <si>
    <t>00000000000000000291</t>
  </si>
  <si>
    <t>Налоги, пошлины и сборы</t>
  </si>
  <si>
    <t>00000000000000000292</t>
  </si>
  <si>
    <t>Штрафы</t>
  </si>
  <si>
    <t>00000000000000000297</t>
  </si>
  <si>
    <t>Взносы за членство в организациях</t>
  </si>
  <si>
    <t>00000000000000000300</t>
  </si>
  <si>
    <t>00000000000000000310</t>
  </si>
  <si>
    <t>00000000000000000330</t>
  </si>
  <si>
    <t>00000000000000000340</t>
  </si>
  <si>
    <t>00000000000000000343</t>
  </si>
  <si>
    <t>00000000000000000345</t>
  </si>
  <si>
    <t>00000000000000000346</t>
  </si>
  <si>
    <t>00000000000000000349</t>
  </si>
  <si>
    <t>00097000000000000000</t>
  </si>
  <si>
    <t>Итого внутренних оборотов</t>
  </si>
  <si>
    <t>00079000000000000000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</si>
  <si>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</si>
  <si>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</si>
  <si>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</si>
  <si>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</si>
  <si>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</si>
  <si>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</si>
  <si>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</si>
  <si>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</si>
  <si>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</si>
  <si>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</si>
  <si>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</si>
  <si>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</si>
  <si>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</si>
  <si>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</si>
  <si>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00220 0000 122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</si>
  <si>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</si>
  <si>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</si>
  <si>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</si>
  <si>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</si>
  <si>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</si>
  <si>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</si>
  <si>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</si>
  <si>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</si>
  <si>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</si>
  <si>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</si>
  <si>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</si>
  <si>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</si>
  <si>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</si>
  <si>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</si>
  <si>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</si>
  <si>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</si>
  <si>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</si>
  <si>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</si>
  <si>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</si>
  <si>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</si>
  <si>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</si>
  <si>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</si>
  <si>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</si>
  <si>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</si>
  <si>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</si>
  <si>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</si>
  <si>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</si>
  <si>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</si>
  <si>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</si>
  <si>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</si>
  <si>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</si>
  <si>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</si>
  <si>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</si>
  <si>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</si>
  <si>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</si>
  <si>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</si>
  <si>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</si>
  <si>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</si>
  <si>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</si>
  <si>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</si>
  <si>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</si>
  <si>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</si>
  <si>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</si>
  <si>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</si>
  <si>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</si>
  <si>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</si>
  <si>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</si>
  <si>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</si>
  <si>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</si>
  <si>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</si>
  <si>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</si>
  <si>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</si>
  <si>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</si>
  <si>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</si>
  <si>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</si>
  <si>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</si>
  <si>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</si>
  <si>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</si>
  <si>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</si>
  <si>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</si>
  <si>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</si>
  <si>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</si>
  <si>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</si>
  <si>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</si>
  <si>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</si>
  <si>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</si>
  <si>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</si>
  <si>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</si>
  <si>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</si>
  <si>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</si>
  <si>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</si>
  <si>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</si>
  <si>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</si>
  <si>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</si>
  <si>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</si>
  <si>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</si>
  <si>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</si>
  <si>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</si>
  <si>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</si>
  <si>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</si>
  <si>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</si>
  <si>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</si>
  <si>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</si>
  <si>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</si>
  <si>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</si>
  <si>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</si>
  <si>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</si>
  <si>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</si>
  <si>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</si>
  <si>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</si>
  <si>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</si>
  <si>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</si>
  <si>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</si>
  <si>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</si>
  <si>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</si>
  <si>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</si>
  <si>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</si>
  <si>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</si>
  <si>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</si>
  <si>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</si>
  <si>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</si>
  <si>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</si>
  <si>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</si>
  <si>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</si>
  <si>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</si>
  <si>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</si>
  <si>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</si>
  <si>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</si>
  <si>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</si>
  <si>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</si>
  <si>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</si>
  <si>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</si>
  <si>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</si>
  <si>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</si>
  <si>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</si>
  <si>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</si>
  <si>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</si>
  <si>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</si>
  <si>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</si>
  <si>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</si>
  <si>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</si>
  <si>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</si>
  <si>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</si>
  <si>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</si>
  <si>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</si>
  <si>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</si>
  <si>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</si>
  <si>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</si>
  <si>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</si>
  <si>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</si>
  <si>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</si>
  <si>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</si>
  <si>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</si>
  <si>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</si>
  <si>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t>Глава администрации</t>
  </si>
  <si>
    <t>И.Н.Линев</t>
  </si>
  <si>
    <t>Л.И.Левшина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</si>
  <si>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10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</si>
  <si>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10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</si>
  <si>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10"/>
        <color indexed="8"/>
        <rFont val="Times New Roman"/>
        <family val="1"/>
        <charset val="204"/>
      </rPr>
      <t>расходы казенных учреждений</t>
    </r>
    <r>
      <rPr>
        <sz val="10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10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</si>
  <si>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10"/>
        <color indexed="8"/>
        <rFont val="Times New Roman"/>
        <family val="1"/>
        <charset val="204"/>
      </rPr>
      <t>(КВР 410)</t>
    </r>
  </si>
  <si>
    <r>
      <rPr>
        <b/>
        <sz val="10"/>
        <color indexed="8"/>
        <rFont val="Times New Roman"/>
        <family val="1"/>
        <charset val="204"/>
      </rPr>
      <t>иные расходы</t>
    </r>
    <r>
      <rPr>
        <sz val="10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10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</si>
  <si>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</si>
  <si>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r>
      <rPr>
        <b/>
        <sz val="8"/>
        <color indexed="8"/>
        <rFont val="Times New Roman"/>
        <family val="1"/>
        <charset val="204"/>
      </rPr>
      <t>расходы органов государственной власти</t>
    </r>
    <r>
      <rPr>
        <sz val="8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8"/>
        <color indexed="8"/>
        <rFont val="Times New Roman"/>
        <family val="1"/>
        <charset val="204"/>
      </rPr>
      <t xml:space="preserve"> (КВР 244)</t>
    </r>
  </si>
  <si>
    <t>судебные расходы</t>
  </si>
  <si>
    <t>00000000000000000262</t>
  </si>
  <si>
    <t>на 01.02.2024</t>
  </si>
  <si>
    <t xml:space="preserve">                                                                                            на 01.02.2024 г.</t>
  </si>
  <si>
    <t>на 01.02.2024г.</t>
  </si>
  <si>
    <t>на 01.02.2024 год</t>
  </si>
  <si>
    <t>на  01.02. 2024 г. по  Губаревскому сельскому поселению</t>
  </si>
  <si>
    <t>000  0401  0000000  000  225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</si>
</sst>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*#,##0.00"/>
    <numFmt numFmtId="165" formatCode="#,##0.00_ ;\-#,##0.00"/>
  </numFmts>
  <fonts count="57" x14ac:knownFonts="1">
    <font>
      <sz val="11"/>
      <color theme="1"/>
      <name val="Calibri"/>
      <family val="2"/>
      <scheme val="minor"/>
    </font>
    <font>
      <sz val="10"/>
      <color rgb="FF000000"/>
      <name val="Arial Cyr"/>
    </font>
    <font>
      <sz val="10"/>
      <name val="Arial Cyr"/>
    </font>
    <font>
      <b/>
      <sz val="11"/>
      <color rgb="FF000000"/>
      <name val="Arial Cyr"/>
    </font>
    <font>
      <b/>
      <sz val="11"/>
      <name val="Arial Cyr"/>
    </font>
    <font>
      <sz val="8"/>
      <color rgb="FF000000"/>
      <name val="Arial Cyr"/>
    </font>
    <font>
      <sz val="8"/>
      <name val="Arial Cyr"/>
    </font>
    <font>
      <sz val="11"/>
      <name val="Arial Cyr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Arial Cyr"/>
    </font>
    <font>
      <sz val="9"/>
      <name val="Arial Cyr"/>
    </font>
    <font>
      <b/>
      <sz val="8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Tahoma"/>
      <family val="2"/>
    </font>
    <font>
      <b/>
      <sz val="8"/>
      <name val="Tahoma"/>
      <family val="2"/>
    </font>
    <font>
      <b/>
      <sz val="9"/>
      <name val="Tahoma"/>
      <family val="2"/>
      <charset val="204"/>
    </font>
    <font>
      <sz val="10"/>
      <name val="Arial"/>
      <family val="2"/>
    </font>
    <font>
      <sz val="9"/>
      <name val="Arial"/>
      <family val="2"/>
    </font>
    <font>
      <sz val="7"/>
      <name val="Tahoma"/>
      <family val="2"/>
    </font>
    <font>
      <sz val="11"/>
      <name val="Times New Roman CYR"/>
      <family val="2"/>
    </font>
    <font>
      <b/>
      <sz val="8"/>
      <name val="Tahoma"/>
      <family val="2"/>
      <charset val="204"/>
    </font>
    <font>
      <b/>
      <sz val="10"/>
      <name val="Tahoma"/>
      <family val="2"/>
      <charset val="204"/>
    </font>
    <font>
      <sz val="8"/>
      <name val="Tahoma"/>
      <family val="2"/>
    </font>
    <font>
      <sz val="10"/>
      <name val="Tahoma"/>
      <family val="2"/>
      <charset val="204"/>
    </font>
    <font>
      <sz val="11"/>
      <color indexed="8"/>
      <name val="Times New Roman CYR"/>
      <family val="2"/>
    </font>
    <font>
      <sz val="7"/>
      <color indexed="8"/>
      <name val="Times New Roman CYR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Arial Cyr"/>
      <charset val="204"/>
    </font>
    <font>
      <b/>
      <sz val="8"/>
      <color theme="0"/>
      <name val="Arial Cyr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sz val="8"/>
      <color theme="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2">
    <xf numFmtId="0" fontId="0" fillId="0" borderId="0"/>
    <xf numFmtId="0" fontId="1" fillId="0" borderId="0"/>
    <xf numFmtId="0" fontId="3" fillId="0" borderId="0">
      <alignment horizontal="center"/>
    </xf>
    <xf numFmtId="0" fontId="5" fillId="0" borderId="1">
      <alignment horizontal="center"/>
    </xf>
    <xf numFmtId="0" fontId="3" fillId="0" borderId="0"/>
    <xf numFmtId="0" fontId="8" fillId="0" borderId="2">
      <alignment horizontal="right"/>
    </xf>
    <xf numFmtId="0" fontId="5" fillId="0" borderId="0">
      <alignment horizontal="left"/>
    </xf>
    <xf numFmtId="0" fontId="8" fillId="0" borderId="3">
      <alignment horizontal="right"/>
    </xf>
    <xf numFmtId="0" fontId="5" fillId="0" borderId="1">
      <alignment horizontal="left" wrapText="1"/>
    </xf>
    <xf numFmtId="0" fontId="5" fillId="0" borderId="4">
      <alignment horizontal="left" wrapText="1"/>
    </xf>
    <xf numFmtId="0" fontId="5" fillId="0" borderId="0"/>
    <xf numFmtId="0" fontId="5" fillId="0" borderId="5">
      <alignment horizontal="left"/>
    </xf>
    <xf numFmtId="49" fontId="5" fillId="0" borderId="5"/>
    <xf numFmtId="49" fontId="5" fillId="0" borderId="0"/>
    <xf numFmtId="0" fontId="3" fillId="0" borderId="1">
      <alignment horizontal="center"/>
    </xf>
    <xf numFmtId="0" fontId="5" fillId="0" borderId="6">
      <alignment horizontal="center" vertical="top" wrapText="1"/>
    </xf>
    <xf numFmtId="49" fontId="5" fillId="0" borderId="6">
      <alignment horizontal="center" vertical="top" wrapText="1"/>
    </xf>
    <xf numFmtId="0" fontId="5" fillId="0" borderId="12">
      <alignment horizontal="center" vertical="center"/>
    </xf>
    <xf numFmtId="0" fontId="5" fillId="0" borderId="6">
      <alignment horizontal="center" vertical="center"/>
    </xf>
    <xf numFmtId="49" fontId="5" fillId="0" borderId="12">
      <alignment horizontal="center" vertical="center"/>
    </xf>
    <xf numFmtId="49" fontId="5" fillId="0" borderId="14">
      <alignment horizontal="center" wrapText="1"/>
    </xf>
    <xf numFmtId="49" fontId="5" fillId="0" borderId="16">
      <alignment horizontal="center"/>
    </xf>
    <xf numFmtId="0" fontId="5" fillId="0" borderId="17">
      <alignment horizontal="left" wrapText="1"/>
    </xf>
    <xf numFmtId="49" fontId="5" fillId="0" borderId="19">
      <alignment horizontal="center" shrinkToFit="1"/>
    </xf>
    <xf numFmtId="49" fontId="5" fillId="0" borderId="8">
      <alignment horizontal="center"/>
    </xf>
    <xf numFmtId="0" fontId="5" fillId="0" borderId="21">
      <alignment horizontal="left" wrapText="1"/>
    </xf>
    <xf numFmtId="4" fontId="5" fillId="0" borderId="8">
      <alignment horizontal="right" shrinkToFit="1"/>
    </xf>
    <xf numFmtId="49" fontId="5" fillId="0" borderId="22">
      <alignment horizontal="center" shrinkToFit="1"/>
    </xf>
    <xf numFmtId="49" fontId="5" fillId="0" borderId="10">
      <alignment horizontal="center"/>
    </xf>
    <xf numFmtId="0" fontId="5" fillId="0" borderId="24">
      <alignment horizontal="left" wrapText="1" indent="2"/>
    </xf>
    <xf numFmtId="4" fontId="5" fillId="0" borderId="10">
      <alignment horizontal="right" shrinkToFit="1"/>
    </xf>
    <xf numFmtId="0" fontId="19" fillId="0" borderId="0"/>
    <xf numFmtId="49" fontId="5" fillId="0" borderId="0">
      <alignment horizontal="right"/>
    </xf>
    <xf numFmtId="0" fontId="3" fillId="0" borderId="1">
      <alignment horizontal="center"/>
    </xf>
    <xf numFmtId="0" fontId="5" fillId="0" borderId="12">
      <alignment horizontal="center" vertical="center" shrinkToFit="1"/>
    </xf>
    <xf numFmtId="49" fontId="5" fillId="0" borderId="12">
      <alignment horizontal="center" vertical="center" shrinkToFit="1"/>
    </xf>
    <xf numFmtId="0" fontId="5" fillId="0" borderId="14">
      <alignment horizontal="center" shrinkToFit="1"/>
    </xf>
    <xf numFmtId="49" fontId="5" fillId="0" borderId="16">
      <alignment horizontal="center"/>
    </xf>
    <xf numFmtId="4" fontId="5" fillId="0" borderId="27">
      <alignment horizontal="right" shrinkToFit="1"/>
    </xf>
    <xf numFmtId="0" fontId="5" fillId="0" borderId="19">
      <alignment horizontal="center" shrinkToFit="1"/>
    </xf>
    <xf numFmtId="165" fontId="5" fillId="0" borderId="8">
      <alignment horizontal="right" shrinkToFit="1"/>
    </xf>
    <xf numFmtId="165" fontId="5" fillId="0" borderId="28">
      <alignment horizontal="right" shrinkToFit="1"/>
    </xf>
    <xf numFmtId="0" fontId="5" fillId="0" borderId="29">
      <alignment horizontal="left" wrapText="1"/>
    </xf>
    <xf numFmtId="49" fontId="5" fillId="0" borderId="22">
      <alignment horizontal="center" wrapText="1"/>
    </xf>
    <xf numFmtId="49" fontId="5" fillId="0" borderId="10">
      <alignment horizontal="center" wrapText="1"/>
    </xf>
    <xf numFmtId="4" fontId="5" fillId="0" borderId="10">
      <alignment horizontal="right" wrapText="1"/>
    </xf>
    <xf numFmtId="4" fontId="5" fillId="0" borderId="24">
      <alignment horizontal="right" wrapText="1"/>
    </xf>
    <xf numFmtId="0" fontId="5" fillId="0" borderId="30">
      <alignment horizontal="left" wrapText="1"/>
    </xf>
    <xf numFmtId="49" fontId="5" fillId="0" borderId="31">
      <alignment horizontal="center" shrinkToFit="1"/>
    </xf>
    <xf numFmtId="49" fontId="5" fillId="0" borderId="32">
      <alignment horizontal="center"/>
    </xf>
    <xf numFmtId="4" fontId="5" fillId="0" borderId="32">
      <alignment horizontal="right" shrinkToFit="1"/>
    </xf>
    <xf numFmtId="49" fontId="5" fillId="0" borderId="33">
      <alignment horizontal="center"/>
    </xf>
  </cellStyleXfs>
  <cellXfs count="242">
    <xf numFmtId="0" fontId="0" fillId="0" borderId="0" xfId="0"/>
    <xf numFmtId="0" fontId="0" fillId="0" borderId="0" xfId="0" applyFont="1" applyProtection="1">
      <protection locked="0"/>
    </xf>
    <xf numFmtId="0" fontId="2" fillId="0" borderId="0" xfId="1" applyNumberFormat="1" applyFont="1" applyProtection="1"/>
    <xf numFmtId="0" fontId="2" fillId="0" borderId="0" xfId="1" applyNumberFormat="1" applyFont="1" applyFill="1" applyProtection="1"/>
    <xf numFmtId="0" fontId="6" fillId="0" borderId="0" xfId="3" applyNumberFormat="1" applyFont="1" applyFill="1" applyBorder="1" applyProtection="1">
      <alignment horizontal="center"/>
    </xf>
    <xf numFmtId="0" fontId="9" fillId="0" borderId="0" xfId="5" applyNumberFormat="1" applyFont="1" applyFill="1" applyBorder="1" applyProtection="1">
      <alignment horizontal="right"/>
    </xf>
    <xf numFmtId="0" fontId="10" fillId="0" borderId="0" xfId="0" applyFont="1" applyFill="1" applyBorder="1" applyProtection="1">
      <protection locked="0"/>
    </xf>
    <xf numFmtId="0" fontId="9" fillId="0" borderId="0" xfId="7" applyNumberFormat="1" applyFont="1" applyFill="1" applyBorder="1" applyProtection="1">
      <alignment horizontal="right"/>
    </xf>
    <xf numFmtId="0" fontId="6" fillId="0" borderId="0" xfId="6" applyNumberFormat="1" applyFont="1" applyProtection="1">
      <alignment horizontal="left"/>
    </xf>
    <xf numFmtId="0" fontId="6" fillId="0" borderId="0" xfId="10" applyNumberFormat="1" applyFont="1" applyProtection="1"/>
    <xf numFmtId="0" fontId="6" fillId="0" borderId="5" xfId="11" applyNumberFormat="1" applyFont="1" applyProtection="1">
      <alignment horizontal="left"/>
    </xf>
    <xf numFmtId="49" fontId="6" fillId="0" borderId="5" xfId="12" applyFont="1" applyFill="1" applyProtection="1"/>
    <xf numFmtId="49" fontId="6" fillId="0" borderId="0" xfId="13" applyFont="1" applyFill="1" applyProtection="1"/>
    <xf numFmtId="0" fontId="0" fillId="0" borderId="11" xfId="0" applyFont="1" applyBorder="1" applyProtection="1">
      <protection locked="0"/>
    </xf>
    <xf numFmtId="0" fontId="6" fillId="0" borderId="8" xfId="17" applyNumberFormat="1" applyFont="1" applyBorder="1" applyProtection="1">
      <alignment horizontal="center" vertical="center"/>
    </xf>
    <xf numFmtId="0" fontId="6" fillId="0" borderId="13" xfId="18" applyNumberFormat="1" applyFont="1" applyBorder="1" applyProtection="1">
      <alignment horizontal="center" vertical="center"/>
    </xf>
    <xf numFmtId="0" fontId="6" fillId="0" borderId="12" xfId="17" applyNumberFormat="1" applyFont="1" applyProtection="1">
      <alignment horizontal="center" vertical="center"/>
    </xf>
    <xf numFmtId="49" fontId="6" fillId="0" borderId="8" xfId="19" applyFont="1" applyFill="1" applyBorder="1" applyProtection="1">
      <alignment horizontal="center" vertical="center"/>
    </xf>
    <xf numFmtId="49" fontId="13" fillId="0" borderId="15" xfId="20" applyFont="1" applyBorder="1" applyProtection="1">
      <alignment horizontal="center" wrapText="1"/>
    </xf>
    <xf numFmtId="49" fontId="13" fillId="0" borderId="15" xfId="21" applyFont="1" applyBorder="1" applyProtection="1">
      <alignment horizontal="center"/>
    </xf>
    <xf numFmtId="0" fontId="14" fillId="0" borderId="15" xfId="22" applyNumberFormat="1" applyFont="1" applyBorder="1" applyProtection="1">
      <alignment horizontal="left" wrapText="1"/>
    </xf>
    <xf numFmtId="49" fontId="13" fillId="0" borderId="18" xfId="20" applyFont="1" applyBorder="1" applyProtection="1">
      <alignment horizontal="center" wrapText="1"/>
    </xf>
    <xf numFmtId="2" fontId="15" fillId="0" borderId="15" xfId="21" applyNumberFormat="1" applyFont="1" applyBorder="1" applyProtection="1">
      <alignment horizontal="center"/>
    </xf>
    <xf numFmtId="2" fontId="15" fillId="0" borderId="15" xfId="21" applyNumberFormat="1" applyFont="1" applyFill="1" applyBorder="1" applyProtection="1">
      <alignment horizontal="center"/>
    </xf>
    <xf numFmtId="2" fontId="15" fillId="0" borderId="15" xfId="21" applyNumberFormat="1" applyFont="1" applyFill="1" applyBorder="1" applyAlignment="1" applyProtection="1">
      <alignment horizontal="center"/>
    </xf>
    <xf numFmtId="49" fontId="6" fillId="0" borderId="20" xfId="23" applyFont="1" applyBorder="1" applyProtection="1">
      <alignment horizontal="center" shrinkToFit="1"/>
    </xf>
    <xf numFmtId="49" fontId="6" fillId="0" borderId="2" xfId="24" applyFont="1" applyBorder="1" applyProtection="1">
      <alignment horizontal="center"/>
    </xf>
    <xf numFmtId="0" fontId="6" fillId="0" borderId="15" xfId="25" applyNumberFormat="1" applyFont="1" applyBorder="1" applyProtection="1">
      <alignment horizontal="left" wrapText="1"/>
    </xf>
    <xf numFmtId="49" fontId="6" fillId="0" borderId="5" xfId="23" applyFont="1" applyBorder="1" applyProtection="1">
      <alignment horizontal="center" shrinkToFit="1"/>
    </xf>
    <xf numFmtId="2" fontId="16" fillId="0" borderId="15" xfId="24" applyNumberFormat="1" applyFont="1" applyBorder="1" applyProtection="1">
      <alignment horizontal="center"/>
    </xf>
    <xf numFmtId="2" fontId="16" fillId="0" borderId="15" xfId="26" applyNumberFormat="1" applyFont="1" applyFill="1" applyBorder="1" applyProtection="1">
      <alignment horizontal="right" shrinkToFit="1"/>
    </xf>
    <xf numFmtId="2" fontId="16" fillId="0" borderId="15" xfId="26" applyNumberFormat="1" applyFont="1" applyFill="1" applyBorder="1" applyAlignment="1" applyProtection="1">
      <alignment horizontal="center" shrinkToFit="1"/>
    </xf>
    <xf numFmtId="49" fontId="13" fillId="0" borderId="22" xfId="27" applyFont="1" applyProtection="1">
      <alignment horizontal="center" shrinkToFit="1"/>
    </xf>
    <xf numFmtId="49" fontId="13" fillId="0" borderId="23" xfId="28" applyFont="1" applyBorder="1" applyAlignment="1" applyProtection="1">
      <alignment horizontal="left"/>
    </xf>
    <xf numFmtId="0" fontId="13" fillId="0" borderId="15" xfId="29" applyNumberFormat="1" applyFont="1" applyBorder="1" applyAlignment="1" applyProtection="1">
      <alignment horizontal="left" wrapText="1"/>
    </xf>
    <xf numFmtId="49" fontId="13" fillId="0" borderId="1" xfId="27" applyFont="1" applyBorder="1" applyProtection="1">
      <alignment horizontal="center" shrinkToFit="1"/>
    </xf>
    <xf numFmtId="2" fontId="15" fillId="0" borderId="15" xfId="28" applyNumberFormat="1" applyFont="1" applyBorder="1" applyProtection="1">
      <alignment horizontal="center"/>
    </xf>
    <xf numFmtId="2" fontId="15" fillId="0" borderId="15" xfId="28" applyNumberFormat="1" applyFont="1" applyFill="1" applyBorder="1" applyProtection="1">
      <alignment horizontal="center"/>
    </xf>
    <xf numFmtId="2" fontId="15" fillId="0" borderId="15" xfId="28" applyNumberFormat="1" applyFont="1" applyFill="1" applyBorder="1" applyAlignment="1" applyProtection="1">
      <alignment horizontal="center"/>
    </xf>
    <xf numFmtId="49" fontId="13" fillId="2" borderId="22" xfId="27" applyFont="1" applyFill="1" applyProtection="1">
      <alignment horizontal="center" shrinkToFit="1"/>
    </xf>
    <xf numFmtId="49" fontId="13" fillId="2" borderId="23" xfId="28" applyFont="1" applyFill="1" applyBorder="1" applyAlignment="1" applyProtection="1">
      <alignment horizontal="left"/>
    </xf>
    <xf numFmtId="0" fontId="13" fillId="2" borderId="15" xfId="29" applyNumberFormat="1" applyFont="1" applyFill="1" applyBorder="1" applyAlignment="1" applyProtection="1">
      <alignment horizontal="left" wrapText="1"/>
    </xf>
    <xf numFmtId="49" fontId="13" fillId="2" borderId="1" xfId="27" applyFont="1" applyFill="1" applyBorder="1" applyProtection="1">
      <alignment horizontal="center" shrinkToFit="1"/>
    </xf>
    <xf numFmtId="2" fontId="15" fillId="2" borderId="15" xfId="28" applyNumberFormat="1" applyFont="1" applyFill="1" applyBorder="1" applyProtection="1">
      <alignment horizontal="center"/>
    </xf>
    <xf numFmtId="49" fontId="6" fillId="3" borderId="22" xfId="27" applyFont="1" applyFill="1" applyProtection="1">
      <alignment horizontal="center" shrinkToFit="1"/>
    </xf>
    <xf numFmtId="49" fontId="6" fillId="3" borderId="23" xfId="28" applyFont="1" applyFill="1" applyBorder="1" applyAlignment="1" applyProtection="1">
      <alignment horizontal="left"/>
    </xf>
    <xf numFmtId="0" fontId="6" fillId="3" borderId="15" xfId="29" applyNumberFormat="1" applyFont="1" applyFill="1" applyBorder="1" applyAlignment="1" applyProtection="1">
      <alignment horizontal="left" wrapText="1"/>
    </xf>
    <xf numFmtId="49" fontId="6" fillId="3" borderId="1" xfId="27" applyFont="1" applyFill="1" applyBorder="1" applyProtection="1">
      <alignment horizontal="center" shrinkToFit="1"/>
    </xf>
    <xf numFmtId="2" fontId="16" fillId="3" borderId="15" xfId="28" applyNumberFormat="1" applyFont="1" applyFill="1" applyBorder="1" applyProtection="1">
      <alignment horizontal="center"/>
    </xf>
    <xf numFmtId="2" fontId="16" fillId="0" borderId="15" xfId="28" applyNumberFormat="1" applyFont="1" applyFill="1" applyBorder="1" applyProtection="1">
      <alignment horizontal="center"/>
    </xf>
    <xf numFmtId="2" fontId="16" fillId="0" borderId="15" xfId="28" applyNumberFormat="1" applyFont="1" applyFill="1" applyBorder="1" applyAlignment="1" applyProtection="1">
      <alignment horizontal="center"/>
    </xf>
    <xf numFmtId="49" fontId="6" fillId="0" borderId="22" xfId="27" applyFont="1" applyProtection="1">
      <alignment horizontal="center" shrinkToFit="1"/>
    </xf>
    <xf numFmtId="49" fontId="6" fillId="0" borderId="23" xfId="28" applyFont="1" applyBorder="1" applyAlignment="1" applyProtection="1">
      <alignment horizontal="left"/>
    </xf>
    <xf numFmtId="0" fontId="6" fillId="0" borderId="15" xfId="29" applyNumberFormat="1" applyFont="1" applyBorder="1" applyAlignment="1" applyProtection="1">
      <alignment horizontal="left" wrapText="1"/>
    </xf>
    <xf numFmtId="49" fontId="6" fillId="0" borderId="1" xfId="27" applyFont="1" applyBorder="1" applyProtection="1">
      <alignment horizontal="center" shrinkToFit="1"/>
    </xf>
    <xf numFmtId="2" fontId="16" fillId="0" borderId="15" xfId="28" applyNumberFormat="1" applyFont="1" applyBorder="1" applyProtection="1">
      <alignment horizontal="center"/>
    </xf>
    <xf numFmtId="2" fontId="16" fillId="0" borderId="15" xfId="30" applyNumberFormat="1" applyFont="1" applyFill="1" applyBorder="1" applyAlignment="1" applyProtection="1">
      <alignment horizontal="center" shrinkToFit="1"/>
    </xf>
    <xf numFmtId="0" fontId="17" fillId="2" borderId="15" xfId="29" applyNumberFormat="1" applyFont="1" applyFill="1" applyBorder="1" applyAlignment="1" applyProtection="1">
      <alignment horizontal="left" wrapText="1"/>
    </xf>
    <xf numFmtId="49" fontId="17" fillId="3" borderId="22" xfId="27" applyFont="1" applyFill="1" applyProtection="1">
      <alignment horizontal="center" shrinkToFit="1"/>
    </xf>
    <xf numFmtId="49" fontId="17" fillId="3" borderId="23" xfId="28" applyFont="1" applyFill="1" applyBorder="1" applyAlignment="1" applyProtection="1">
      <alignment horizontal="left"/>
    </xf>
    <xf numFmtId="0" fontId="17" fillId="3" borderId="15" xfId="29" applyNumberFormat="1" applyFont="1" applyFill="1" applyBorder="1" applyAlignment="1" applyProtection="1">
      <alignment horizontal="left" wrapText="1"/>
    </xf>
    <xf numFmtId="49" fontId="17" fillId="3" borderId="1" xfId="27" applyFont="1" applyFill="1" applyBorder="1" applyProtection="1">
      <alignment horizontal="center" shrinkToFit="1"/>
    </xf>
    <xf numFmtId="49" fontId="17" fillId="0" borderId="23" xfId="28" applyFont="1" applyBorder="1" applyAlignment="1" applyProtection="1">
      <alignment horizontal="left"/>
    </xf>
    <xf numFmtId="49" fontId="6" fillId="0" borderId="15" xfId="27" applyFont="1" applyBorder="1" applyProtection="1">
      <alignment horizontal="center" shrinkToFit="1"/>
    </xf>
    <xf numFmtId="49" fontId="6" fillId="0" borderId="15" xfId="28" applyFont="1" applyBorder="1" applyAlignment="1" applyProtection="1">
      <alignment horizontal="left"/>
    </xf>
    <xf numFmtId="0" fontId="6" fillId="0" borderId="1" xfId="29" applyNumberFormat="1" applyFont="1" applyBorder="1" applyAlignment="1" applyProtection="1">
      <alignment wrapText="1"/>
    </xf>
    <xf numFmtId="49" fontId="6" fillId="0" borderId="22" xfId="27" applyFont="1" applyFill="1" applyProtection="1">
      <alignment horizontal="center" shrinkToFit="1"/>
    </xf>
    <xf numFmtId="49" fontId="6" fillId="0" borderId="23" xfId="28" applyFont="1" applyFill="1" applyBorder="1" applyAlignment="1" applyProtection="1">
      <alignment horizontal="left"/>
    </xf>
    <xf numFmtId="0" fontId="6" fillId="0" borderId="15" xfId="29" applyNumberFormat="1" applyFont="1" applyFill="1" applyBorder="1" applyAlignment="1" applyProtection="1">
      <alignment horizontal="left" wrapText="1"/>
    </xf>
    <xf numFmtId="49" fontId="6" fillId="0" borderId="1" xfId="27" applyFont="1" applyFill="1" applyBorder="1" applyProtection="1">
      <alignment horizontal="center" shrinkToFit="1"/>
    </xf>
    <xf numFmtId="2" fontId="2" fillId="0" borderId="15" xfId="28" applyNumberFormat="1" applyFont="1" applyFill="1" applyBorder="1" applyProtection="1">
      <alignment horizontal="center"/>
    </xf>
    <xf numFmtId="2" fontId="2" fillId="0" borderId="15" xfId="28" applyNumberFormat="1" applyFont="1" applyFill="1" applyBorder="1" applyAlignment="1" applyProtection="1">
      <alignment horizontal="center"/>
    </xf>
    <xf numFmtId="49" fontId="13" fillId="3" borderId="1" xfId="27" applyFont="1" applyFill="1" applyBorder="1" applyProtection="1">
      <alignment horizontal="center" shrinkToFit="1"/>
    </xf>
    <xf numFmtId="0" fontId="6" fillId="0" borderId="1" xfId="29" applyNumberFormat="1" applyFont="1" applyBorder="1" applyAlignment="1" applyProtection="1">
      <alignment horizontal="left" wrapText="1"/>
    </xf>
    <xf numFmtId="0" fontId="17" fillId="0" borderId="15" xfId="29" applyNumberFormat="1" applyFont="1" applyBorder="1" applyAlignment="1" applyProtection="1">
      <alignment horizontal="left" wrapText="1"/>
    </xf>
    <xf numFmtId="2" fontId="15" fillId="0" borderId="15" xfId="30" applyNumberFormat="1" applyFont="1" applyFill="1" applyBorder="1" applyAlignment="1" applyProtection="1">
      <alignment horizontal="center" shrinkToFit="1"/>
    </xf>
    <xf numFmtId="49" fontId="5" fillId="4" borderId="15" xfId="28" applyFill="1" applyBorder="1" applyAlignment="1" applyProtection="1">
      <alignment horizontal="left"/>
    </xf>
    <xf numFmtId="2" fontId="18" fillId="0" borderId="15" xfId="28" applyNumberFormat="1" applyFont="1" applyBorder="1" applyProtection="1">
      <alignment horizontal="center"/>
    </xf>
    <xf numFmtId="0" fontId="20" fillId="0" borderId="0" xfId="31" applyNumberFormat="1" applyFont="1" applyProtection="1"/>
    <xf numFmtId="0" fontId="20" fillId="0" borderId="0" xfId="31" applyNumberFormat="1" applyFont="1" applyFill="1" applyProtection="1"/>
    <xf numFmtId="0" fontId="0" fillId="0" borderId="0" xfId="0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2" fillId="0" borderId="0" xfId="0" applyFont="1" applyAlignment="1">
      <alignment horizontal="center" vertical="top" wrapText="1"/>
    </xf>
    <xf numFmtId="0" fontId="23" fillId="0" borderId="0" xfId="0" applyFont="1"/>
    <xf numFmtId="0" fontId="24" fillId="0" borderId="0" xfId="0" applyFont="1" applyFill="1"/>
    <xf numFmtId="0" fontId="21" fillId="0" borderId="26" xfId="0" applyFont="1" applyBorder="1" applyAlignment="1">
      <alignment horizontal="center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26" xfId="0" applyFont="1" applyFill="1" applyBorder="1" applyAlignment="1">
      <alignment horizontal="center" vertical="top" wrapText="1"/>
    </xf>
    <xf numFmtId="0" fontId="24" fillId="0" borderId="0" xfId="0" applyFont="1"/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/>
    <xf numFmtId="0" fontId="27" fillId="0" borderId="0" xfId="0" applyFont="1" applyFill="1" applyAlignment="1">
      <alignment vertical="top" wrapText="1"/>
    </xf>
    <xf numFmtId="0" fontId="0" fillId="0" borderId="0" xfId="0" applyFill="1" applyProtection="1">
      <protection locked="0"/>
    </xf>
    <xf numFmtId="0" fontId="26" fillId="0" borderId="0" xfId="0" applyFont="1" applyFill="1" applyAlignment="1">
      <alignment horizontal="right" vertical="top" wrapText="1"/>
    </xf>
    <xf numFmtId="0" fontId="26" fillId="0" borderId="0" xfId="0" applyFont="1" applyFill="1" applyAlignment="1">
      <alignment horizontal="left" vertical="top" wrapText="1"/>
    </xf>
    <xf numFmtId="0" fontId="22" fillId="0" borderId="26" xfId="0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horizontal="center" wrapText="1"/>
    </xf>
    <xf numFmtId="0" fontId="28" fillId="0" borderId="15" xfId="0" applyFont="1" applyFill="1" applyBorder="1" applyAlignment="1">
      <alignment horizontal="left" wrapText="1"/>
    </xf>
    <xf numFmtId="164" fontId="29" fillId="0" borderId="15" xfId="0" applyNumberFormat="1" applyFont="1" applyFill="1" applyBorder="1" applyAlignment="1">
      <alignment horizontal="right" wrapText="1"/>
    </xf>
    <xf numFmtId="0" fontId="30" fillId="0" borderId="15" xfId="0" applyFont="1" applyFill="1" applyBorder="1" applyAlignment="1">
      <alignment horizontal="center" wrapText="1"/>
    </xf>
    <xf numFmtId="0" fontId="30" fillId="0" borderId="15" xfId="0" applyFont="1" applyFill="1" applyBorder="1" applyAlignment="1">
      <alignment horizontal="left" wrapText="1"/>
    </xf>
    <xf numFmtId="164" fontId="31" fillId="0" borderId="15" xfId="0" applyNumberFormat="1" applyFont="1" applyFill="1" applyBorder="1" applyAlignment="1">
      <alignment horizontal="right" wrapText="1"/>
    </xf>
    <xf numFmtId="0" fontId="32" fillId="0" borderId="0" xfId="0" applyFont="1" applyFill="1" applyAlignment="1">
      <alignment vertical="top" wrapText="1"/>
    </xf>
    <xf numFmtId="0" fontId="0" fillId="0" borderId="0" xfId="0" applyFill="1" applyAlignment="1"/>
    <xf numFmtId="0" fontId="34" fillId="0" borderId="0" xfId="0" applyFont="1" applyFill="1" applyAlignment="1">
      <alignment vertical="top" wrapText="1"/>
    </xf>
    <xf numFmtId="0" fontId="34" fillId="0" borderId="0" xfId="0" applyFont="1" applyFill="1" applyAlignment="1">
      <alignment horizontal="left" vertical="top" wrapText="1"/>
    </xf>
    <xf numFmtId="0" fontId="36" fillId="0" borderId="15" xfId="0" applyFont="1" applyBorder="1" applyAlignment="1">
      <alignment horizontal="center" wrapText="1"/>
    </xf>
    <xf numFmtId="0" fontId="36" fillId="0" borderId="15" xfId="0" applyFont="1" applyBorder="1" applyAlignment="1">
      <alignment horizontal="left" wrapText="1"/>
    </xf>
    <xf numFmtId="4" fontId="36" fillId="0" borderId="15" xfId="0" applyNumberFormat="1" applyFont="1" applyFill="1" applyBorder="1" applyAlignment="1">
      <alignment horizontal="left" wrapText="1"/>
    </xf>
    <xf numFmtId="4" fontId="36" fillId="0" borderId="15" xfId="0" applyNumberFormat="1" applyFont="1" applyFill="1" applyBorder="1" applyAlignment="1">
      <alignment horizontal="center" wrapText="1"/>
    </xf>
    <xf numFmtId="0" fontId="37" fillId="0" borderId="15" xfId="0" applyFont="1" applyBorder="1" applyAlignment="1">
      <alignment horizontal="center" wrapText="1"/>
    </xf>
    <xf numFmtId="0" fontId="37" fillId="0" borderId="15" xfId="0" applyFont="1" applyBorder="1" applyAlignment="1">
      <alignment horizontal="left" wrapText="1"/>
    </xf>
    <xf numFmtId="4" fontId="37" fillId="0" borderId="15" xfId="0" applyNumberFormat="1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left" wrapText="1"/>
    </xf>
    <xf numFmtId="0" fontId="37" fillId="0" borderId="15" xfId="0" applyFont="1" applyFill="1" applyBorder="1" applyAlignment="1">
      <alignment horizontal="left" wrapText="1"/>
    </xf>
    <xf numFmtId="164" fontId="36" fillId="0" borderId="15" xfId="0" applyNumberFormat="1" applyFont="1" applyFill="1" applyBorder="1" applyAlignment="1">
      <alignment horizontal="right" wrapText="1"/>
    </xf>
    <xf numFmtId="164" fontId="37" fillId="0" borderId="15" xfId="0" applyNumberFormat="1" applyFont="1" applyFill="1" applyBorder="1" applyAlignment="1">
      <alignment horizontal="right" wrapText="1"/>
    </xf>
    <xf numFmtId="4" fontId="37" fillId="5" borderId="15" xfId="0" applyNumberFormat="1" applyFont="1" applyFill="1" applyBorder="1" applyAlignment="1">
      <alignment horizontal="left" wrapText="1"/>
    </xf>
    <xf numFmtId="0" fontId="37" fillId="5" borderId="15" xfId="0" applyFont="1" applyFill="1" applyBorder="1" applyAlignment="1">
      <alignment horizontal="center" wrapText="1"/>
    </xf>
    <xf numFmtId="0" fontId="37" fillId="5" borderId="15" xfId="0" applyFont="1" applyFill="1" applyBorder="1" applyAlignment="1">
      <alignment horizontal="left" wrapText="1"/>
    </xf>
    <xf numFmtId="0" fontId="38" fillId="0" borderId="0" xfId="0" applyFont="1" applyAlignment="1">
      <alignment wrapText="1"/>
    </xf>
    <xf numFmtId="0" fontId="39" fillId="0" borderId="15" xfId="0" applyFont="1" applyBorder="1" applyAlignment="1">
      <alignment horizontal="left" wrapText="1"/>
    </xf>
    <xf numFmtId="0" fontId="40" fillId="4" borderId="15" xfId="0" applyFont="1" applyFill="1" applyBorder="1" applyAlignment="1">
      <alignment horizontal="left" wrapText="1"/>
    </xf>
    <xf numFmtId="0" fontId="36" fillId="0" borderId="15" xfId="0" applyFont="1" applyFill="1" applyBorder="1" applyAlignment="1">
      <alignment horizontal="center" wrapText="1"/>
    </xf>
    <xf numFmtId="4" fontId="41" fillId="0" borderId="15" xfId="0" applyNumberFormat="1" applyFont="1" applyFill="1" applyBorder="1" applyAlignment="1">
      <alignment horizontal="center" wrapText="1"/>
    </xf>
    <xf numFmtId="4" fontId="9" fillId="0" borderId="15" xfId="0" applyNumberFormat="1" applyFont="1" applyFill="1" applyBorder="1" applyAlignment="1">
      <alignment horizontal="center" wrapText="1"/>
    </xf>
    <xf numFmtId="164" fontId="41" fillId="0" borderId="15" xfId="0" applyNumberFormat="1" applyFont="1" applyFill="1" applyBorder="1" applyAlignment="1">
      <alignment horizontal="right" wrapText="1"/>
    </xf>
    <xf numFmtId="164" fontId="9" fillId="0" borderId="15" xfId="0" applyNumberFormat="1" applyFont="1" applyFill="1" applyBorder="1" applyAlignment="1">
      <alignment horizontal="right" wrapText="1"/>
    </xf>
    <xf numFmtId="4" fontId="9" fillId="5" borderId="15" xfId="0" applyNumberFormat="1" applyFont="1" applyFill="1" applyBorder="1" applyAlignment="1">
      <alignment horizontal="center" wrapText="1"/>
    </xf>
    <xf numFmtId="4" fontId="41" fillId="0" borderId="15" xfId="0" applyNumberFormat="1" applyFont="1" applyFill="1" applyBorder="1" applyAlignment="1">
      <alignment horizontal="left" wrapText="1"/>
    </xf>
    <xf numFmtId="2" fontId="42" fillId="0" borderId="15" xfId="30" applyNumberFormat="1" applyFont="1" applyFill="1" applyBorder="1" applyAlignment="1" applyProtection="1">
      <alignment horizontal="center" shrinkToFit="1"/>
    </xf>
    <xf numFmtId="0" fontId="6" fillId="4" borderId="15" xfId="29" applyNumberFormat="1" applyFont="1" applyFill="1" applyBorder="1" applyAlignment="1" applyProtection="1">
      <alignment horizontal="left" wrapText="1"/>
    </xf>
    <xf numFmtId="0" fontId="12" fillId="4" borderId="15" xfId="29" applyNumberFormat="1" applyFont="1" applyFill="1" applyBorder="1" applyAlignment="1" applyProtection="1">
      <alignment horizontal="left" wrapText="1"/>
    </xf>
    <xf numFmtId="0" fontId="37" fillId="0" borderId="0" xfId="0" applyFont="1" applyFill="1" applyAlignment="1">
      <alignment vertical="top" wrapText="1"/>
    </xf>
    <xf numFmtId="4" fontId="0" fillId="0" borderId="0" xfId="0" applyNumberFormat="1"/>
    <xf numFmtId="0" fontId="44" fillId="0" borderId="0" xfId="0" applyFont="1"/>
    <xf numFmtId="0" fontId="43" fillId="0" borderId="26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top" wrapText="1"/>
    </xf>
    <xf numFmtId="0" fontId="44" fillId="0" borderId="15" xfId="0" applyFont="1" applyBorder="1" applyAlignment="1">
      <alignment horizontal="left" wrapText="1"/>
    </xf>
    <xf numFmtId="49" fontId="44" fillId="0" borderId="15" xfId="0" applyNumberFormat="1" applyFont="1" applyBorder="1" applyAlignment="1">
      <alignment horizontal="left" wrapText="1"/>
    </xf>
    <xf numFmtId="0" fontId="45" fillId="0" borderId="0" xfId="0" applyFont="1"/>
    <xf numFmtId="0" fontId="45" fillId="0" borderId="0" xfId="0" applyFont="1" applyAlignment="1"/>
    <xf numFmtId="0" fontId="46" fillId="0" borderId="0" xfId="0" applyFont="1" applyProtection="1">
      <protection locked="0"/>
    </xf>
    <xf numFmtId="0" fontId="44" fillId="0" borderId="0" xfId="0" applyFont="1" applyAlignment="1"/>
    <xf numFmtId="0" fontId="46" fillId="0" borderId="0" xfId="0" applyFont="1"/>
    <xf numFmtId="0" fontId="46" fillId="0" borderId="0" xfId="0" applyFont="1" applyAlignment="1"/>
    <xf numFmtId="164" fontId="47" fillId="0" borderId="15" xfId="0" applyNumberFormat="1" applyFont="1" applyBorder="1" applyAlignment="1">
      <alignment horizontal="right" wrapText="1"/>
    </xf>
    <xf numFmtId="164" fontId="41" fillId="0" borderId="15" xfId="0" applyNumberFormat="1" applyFont="1" applyBorder="1" applyAlignment="1">
      <alignment horizontal="right" wrapText="1"/>
    </xf>
    <xf numFmtId="0" fontId="40" fillId="0" borderId="0" xfId="0" applyFont="1"/>
    <xf numFmtId="164" fontId="48" fillId="0" borderId="15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left" wrapText="1"/>
    </xf>
    <xf numFmtId="164" fontId="9" fillId="0" borderId="15" xfId="0" applyNumberFormat="1" applyFont="1" applyBorder="1" applyAlignment="1">
      <alignment horizontal="right" wrapText="1"/>
    </xf>
    <xf numFmtId="164" fontId="48" fillId="0" borderId="15" xfId="0" applyNumberFormat="1" applyFont="1" applyBorder="1" applyAlignment="1">
      <alignment horizontal="right" wrapText="1"/>
    </xf>
    <xf numFmtId="164" fontId="48" fillId="0" borderId="15" xfId="0" applyNumberFormat="1" applyFont="1" applyFill="1" applyBorder="1" applyAlignment="1">
      <alignment horizontal="left" wrapText="1"/>
    </xf>
    <xf numFmtId="164" fontId="9" fillId="0" borderId="15" xfId="0" applyNumberFormat="1" applyFont="1" applyFill="1" applyBorder="1" applyAlignment="1">
      <alignment horizontal="left" wrapText="1"/>
    </xf>
    <xf numFmtId="164" fontId="49" fillId="0" borderId="15" xfId="0" applyNumberFormat="1" applyFont="1" applyBorder="1" applyAlignment="1">
      <alignment horizontal="left" wrapText="1"/>
    </xf>
    <xf numFmtId="164" fontId="49" fillId="0" borderId="15" xfId="0" applyNumberFormat="1" applyFont="1" applyBorder="1" applyAlignment="1">
      <alignment horizontal="right" wrapText="1"/>
    </xf>
    <xf numFmtId="4" fontId="48" fillId="0" borderId="15" xfId="0" applyNumberFormat="1" applyFont="1" applyFill="1" applyBorder="1" applyAlignment="1">
      <alignment horizontal="left" wrapText="1"/>
    </xf>
    <xf numFmtId="164" fontId="48" fillId="0" borderId="15" xfId="0" applyNumberFormat="1" applyFont="1" applyFill="1" applyBorder="1" applyAlignment="1">
      <alignment horizontal="right" wrapText="1"/>
    </xf>
    <xf numFmtId="164" fontId="41" fillId="0" borderId="15" xfId="0" applyNumberFormat="1" applyFont="1" applyBorder="1" applyAlignment="1">
      <alignment horizontal="left" wrapText="1"/>
    </xf>
    <xf numFmtId="4" fontId="41" fillId="0" borderId="15" xfId="0" applyNumberFormat="1" applyFont="1" applyBorder="1" applyAlignment="1">
      <alignment horizontal="left" wrapText="1"/>
    </xf>
    <xf numFmtId="164" fontId="47" fillId="0" borderId="15" xfId="0" applyNumberFormat="1" applyFont="1" applyBorder="1" applyAlignment="1">
      <alignment horizontal="left" wrapText="1"/>
    </xf>
    <xf numFmtId="0" fontId="50" fillId="0" borderId="26" xfId="0" applyFont="1" applyBorder="1" applyAlignment="1">
      <alignment horizontal="center" vertical="top" wrapText="1"/>
    </xf>
    <xf numFmtId="0" fontId="51" fillId="0" borderId="0" xfId="0" applyFont="1"/>
    <xf numFmtId="0" fontId="50" fillId="0" borderId="15" xfId="0" applyFont="1" applyBorder="1" applyAlignment="1">
      <alignment horizontal="center" vertical="top" wrapText="1"/>
    </xf>
    <xf numFmtId="0" fontId="50" fillId="0" borderId="15" xfId="0" applyFont="1" applyBorder="1" applyAlignment="1">
      <alignment horizontal="left" wrapText="1"/>
    </xf>
    <xf numFmtId="164" fontId="50" fillId="4" borderId="15" xfId="0" applyNumberFormat="1" applyFont="1" applyFill="1" applyBorder="1" applyAlignment="1">
      <alignment horizontal="right" wrapText="1"/>
    </xf>
    <xf numFmtId="164" fontId="50" fillId="0" borderId="15" xfId="0" applyNumberFormat="1" applyFont="1" applyBorder="1" applyAlignment="1">
      <alignment horizontal="right" wrapText="1"/>
    </xf>
    <xf numFmtId="164" fontId="36" fillId="0" borderId="15" xfId="0" applyNumberFormat="1" applyFont="1" applyBorder="1" applyAlignment="1">
      <alignment horizontal="right" wrapText="1"/>
    </xf>
    <xf numFmtId="0" fontId="40" fillId="0" borderId="15" xfId="0" applyFont="1" applyBorder="1" applyAlignment="1">
      <alignment horizontal="left" wrapText="1"/>
    </xf>
    <xf numFmtId="164" fontId="40" fillId="0" borderId="15" xfId="0" applyNumberFormat="1" applyFont="1" applyBorder="1" applyAlignment="1">
      <alignment horizontal="right" wrapText="1"/>
    </xf>
    <xf numFmtId="164" fontId="40" fillId="4" borderId="15" xfId="0" applyNumberFormat="1" applyFont="1" applyFill="1" applyBorder="1" applyAlignment="1">
      <alignment horizontal="right" wrapText="1"/>
    </xf>
    <xf numFmtId="4" fontId="51" fillId="4" borderId="36" xfId="0" applyNumberFormat="1" applyFont="1" applyFill="1" applyBorder="1"/>
    <xf numFmtId="164" fontId="40" fillId="0" borderId="15" xfId="0" applyNumberFormat="1" applyFont="1" applyFill="1" applyBorder="1" applyAlignment="1">
      <alignment horizontal="right" wrapText="1"/>
    </xf>
    <xf numFmtId="4" fontId="36" fillId="0" borderId="15" xfId="0" applyNumberFormat="1" applyFont="1" applyFill="1" applyBorder="1"/>
    <xf numFmtId="4" fontId="50" fillId="0" borderId="15" xfId="0" applyNumberFormat="1" applyFont="1" applyBorder="1"/>
    <xf numFmtId="164" fontId="50" fillId="0" borderId="15" xfId="0" applyNumberFormat="1" applyFont="1" applyFill="1" applyBorder="1" applyAlignment="1">
      <alignment horizontal="right" wrapText="1"/>
    </xf>
    <xf numFmtId="164" fontId="37" fillId="0" borderId="15" xfId="0" applyNumberFormat="1" applyFont="1" applyBorder="1" applyAlignment="1">
      <alignment horizontal="right" wrapText="1"/>
    </xf>
    <xf numFmtId="0" fontId="40" fillId="0" borderId="0" xfId="0" applyFont="1" applyAlignment="1">
      <alignment horizontal="right" vertical="top" wrapText="1"/>
    </xf>
    <xf numFmtId="0" fontId="40" fillId="0" borderId="0" xfId="0" applyFont="1" applyAlignment="1">
      <alignment horizontal="left" vertical="top" wrapText="1"/>
    </xf>
    <xf numFmtId="0" fontId="51" fillId="0" borderId="0" xfId="0" applyFont="1" applyProtection="1">
      <protection locked="0"/>
    </xf>
    <xf numFmtId="0" fontId="43" fillId="0" borderId="15" xfId="0" applyFont="1" applyBorder="1" applyAlignment="1">
      <alignment horizontal="center" wrapText="1"/>
    </xf>
    <xf numFmtId="0" fontId="43" fillId="0" borderId="15" xfId="0" applyFont="1" applyBorder="1" applyAlignment="1">
      <alignment horizontal="left" wrapText="1"/>
    </xf>
    <xf numFmtId="0" fontId="44" fillId="0" borderId="15" xfId="0" applyFont="1" applyBorder="1" applyAlignment="1">
      <alignment horizontal="center" wrapText="1"/>
    </xf>
    <xf numFmtId="0" fontId="50" fillId="0" borderId="37" xfId="0" applyFont="1" applyBorder="1" applyAlignment="1">
      <alignment horizontal="center" vertical="top" wrapText="1"/>
    </xf>
    <xf numFmtId="0" fontId="51" fillId="0" borderId="0" xfId="0" applyFont="1" applyBorder="1" applyAlignment="1">
      <alignment wrapText="1"/>
    </xf>
    <xf numFmtId="0" fontId="0" fillId="0" borderId="0" xfId="0" applyAlignment="1">
      <alignment wrapText="1"/>
    </xf>
    <xf numFmtId="2" fontId="52" fillId="0" borderId="15" xfId="30" applyNumberFormat="1" applyFont="1" applyFill="1" applyBorder="1" applyAlignment="1" applyProtection="1">
      <alignment horizontal="center" shrinkToFit="1"/>
    </xf>
    <xf numFmtId="0" fontId="56" fillId="4" borderId="15" xfId="29" applyNumberFormat="1" applyFont="1" applyFill="1" applyBorder="1" applyAlignment="1" applyProtection="1">
      <alignment horizontal="left" wrapText="1"/>
    </xf>
    <xf numFmtId="49" fontId="53" fillId="4" borderId="22" xfId="27" applyFont="1" applyFill="1" applyProtection="1">
      <alignment horizontal="center" shrinkToFit="1"/>
    </xf>
    <xf numFmtId="49" fontId="54" fillId="4" borderId="23" xfId="28" applyFont="1" applyFill="1" applyBorder="1" applyAlignment="1" applyProtection="1">
      <alignment horizontal="left"/>
    </xf>
    <xf numFmtId="49" fontId="54" fillId="4" borderId="1" xfId="27" applyFont="1" applyFill="1" applyBorder="1" applyProtection="1">
      <alignment horizontal="center" shrinkToFit="1"/>
    </xf>
    <xf numFmtId="2" fontId="55" fillId="4" borderId="15" xfId="28" applyNumberFormat="1" applyFont="1" applyFill="1" applyBorder="1" applyProtection="1">
      <alignment horizontal="center"/>
    </xf>
    <xf numFmtId="49" fontId="6" fillId="4" borderId="22" xfId="27" applyFont="1" applyFill="1" applyProtection="1">
      <alignment horizontal="center" shrinkToFit="1"/>
    </xf>
    <xf numFmtId="49" fontId="6" fillId="4" borderId="23" xfId="28" applyFont="1" applyFill="1" applyBorder="1" applyAlignment="1" applyProtection="1">
      <alignment horizontal="left"/>
    </xf>
    <xf numFmtId="49" fontId="6" fillId="4" borderId="1" xfId="27" applyFont="1" applyFill="1" applyBorder="1" applyProtection="1">
      <alignment horizontal="center" shrinkToFit="1"/>
    </xf>
    <xf numFmtId="2" fontId="16" fillId="4" borderId="15" xfId="28" applyNumberFormat="1" applyFont="1" applyFill="1" applyBorder="1" applyProtection="1">
      <alignment horizontal="center"/>
    </xf>
    <xf numFmtId="0" fontId="6" fillId="0" borderId="4" xfId="9" applyNumberFormat="1" applyFont="1" applyProtection="1">
      <alignment horizontal="left" wrapText="1"/>
    </xf>
    <xf numFmtId="0" fontId="4" fillId="0" borderId="0" xfId="2" applyNumberFormat="1" applyFont="1" applyProtection="1">
      <alignment horizontal="center"/>
    </xf>
    <xf numFmtId="0" fontId="4" fillId="0" borderId="0" xfId="2" applyFont="1" applyProtection="1">
      <alignment horizontal="center"/>
      <protection locked="0"/>
    </xf>
    <xf numFmtId="0" fontId="7" fillId="0" borderId="0" xfId="4" applyNumberFormat="1" applyFont="1" applyAlignment="1" applyProtection="1">
      <alignment horizontal="center"/>
    </xf>
    <xf numFmtId="0" fontId="6" fillId="0" borderId="0" xfId="6" applyNumberFormat="1" applyFont="1" applyProtection="1">
      <alignment horizontal="left"/>
    </xf>
    <xf numFmtId="0" fontId="11" fillId="0" borderId="0" xfId="6" applyNumberFormat="1" applyFont="1" applyAlignment="1" applyProtection="1">
      <alignment horizontal="center"/>
    </xf>
    <xf numFmtId="0" fontId="6" fillId="0" borderId="1" xfId="8" applyNumberFormat="1" applyFont="1" applyProtection="1">
      <alignment horizontal="left" wrapText="1"/>
    </xf>
    <xf numFmtId="0" fontId="4" fillId="0" borderId="1" xfId="14" applyNumberFormat="1" applyFont="1" applyAlignment="1" applyProtection="1">
      <alignment horizontal="left"/>
    </xf>
    <xf numFmtId="0" fontId="12" fillId="0" borderId="6" xfId="15" applyNumberFormat="1" applyFont="1" applyProtection="1">
      <alignment horizontal="center" vertical="top" wrapText="1"/>
    </xf>
    <xf numFmtId="0" fontId="12" fillId="0" borderId="6" xfId="15" applyFont="1" applyProtection="1">
      <alignment horizontal="center" vertical="top" wrapText="1"/>
      <protection locked="0"/>
    </xf>
    <xf numFmtId="0" fontId="12" fillId="0" borderId="7" xfId="15" applyNumberFormat="1" applyFont="1" applyBorder="1" applyProtection="1">
      <alignment horizontal="center" vertical="top" wrapText="1"/>
    </xf>
    <xf numFmtId="0" fontId="12" fillId="0" borderId="7" xfId="15" applyFont="1" applyBorder="1" applyProtection="1">
      <alignment horizontal="center" vertical="top" wrapText="1"/>
      <protection locked="0"/>
    </xf>
    <xf numFmtId="0" fontId="12" fillId="0" borderId="8" xfId="15" applyNumberFormat="1" applyFont="1" applyBorder="1" applyProtection="1">
      <alignment horizontal="center" vertical="top" wrapText="1"/>
    </xf>
    <xf numFmtId="0" fontId="12" fillId="0" borderId="9" xfId="15" applyNumberFormat="1" applyFont="1" applyBorder="1" applyProtection="1">
      <alignment horizontal="center" vertical="top" wrapText="1"/>
    </xf>
    <xf numFmtId="0" fontId="12" fillId="0" borderId="10" xfId="15" applyNumberFormat="1" applyFont="1" applyBorder="1" applyProtection="1">
      <alignment horizontal="center" vertical="top" wrapText="1"/>
    </xf>
    <xf numFmtId="49" fontId="12" fillId="0" borderId="6" xfId="16" applyFont="1" applyFill="1" applyProtection="1">
      <alignment horizontal="center" vertical="top" wrapText="1"/>
    </xf>
    <xf numFmtId="49" fontId="12" fillId="0" borderId="6" xfId="16" applyFont="1" applyFill="1" applyProtection="1">
      <alignment horizontal="center" vertical="top" wrapText="1"/>
      <protection locked="0"/>
    </xf>
    <xf numFmtId="0" fontId="12" fillId="0" borderId="8" xfId="15" applyNumberFormat="1" applyFont="1" applyFill="1" applyBorder="1" applyProtection="1">
      <alignment horizontal="center" vertical="top" wrapText="1"/>
    </xf>
    <xf numFmtId="0" fontId="12" fillId="0" borderId="9" xfId="15" applyNumberFormat="1" applyFont="1" applyFill="1" applyBorder="1" applyProtection="1">
      <alignment horizontal="center" vertical="top" wrapText="1"/>
    </xf>
    <xf numFmtId="0" fontId="12" fillId="0" borderId="10" xfId="15" applyNumberFormat="1" applyFont="1" applyFill="1" applyBorder="1" applyProtection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vertical="top" wrapText="1"/>
    </xf>
    <xf numFmtId="0" fontId="25" fillId="0" borderId="0" xfId="0" applyFont="1" applyAlignment="1"/>
    <xf numFmtId="0" fontId="21" fillId="0" borderId="25" xfId="0" applyFont="1" applyBorder="1" applyAlignment="1">
      <alignment horizontal="left" vertical="top" wrapText="1"/>
    </xf>
    <xf numFmtId="0" fontId="25" fillId="0" borderId="25" xfId="0" applyFont="1" applyBorder="1" applyAlignment="1">
      <alignment horizontal="left"/>
    </xf>
    <xf numFmtId="0" fontId="26" fillId="0" borderId="0" xfId="0" applyFont="1" applyFill="1" applyAlignment="1">
      <alignment horizontal="left" vertical="top" wrapText="1"/>
    </xf>
    <xf numFmtId="0" fontId="24" fillId="0" borderId="0" xfId="0" applyFont="1" applyFill="1"/>
    <xf numFmtId="0" fontId="22" fillId="0" borderId="25" xfId="0" applyFont="1" applyFill="1" applyBorder="1" applyAlignment="1">
      <alignment horizontal="center" vertical="top" wrapText="1"/>
    </xf>
    <xf numFmtId="0" fontId="24" fillId="0" borderId="25" xfId="0" applyFont="1" applyFill="1" applyBorder="1" applyAlignment="1">
      <alignment horizontal="center"/>
    </xf>
    <xf numFmtId="0" fontId="22" fillId="0" borderId="0" xfId="0" applyFont="1" applyFill="1" applyAlignment="1">
      <alignment horizontal="center" vertical="top" wrapText="1"/>
    </xf>
    <xf numFmtId="0" fontId="32" fillId="0" borderId="0" xfId="0" applyFont="1" applyFill="1" applyAlignment="1">
      <alignment horizontal="left" vertical="top" wrapText="1"/>
    </xf>
    <xf numFmtId="0" fontId="0" fillId="0" borderId="0" xfId="0" applyFill="1"/>
    <xf numFmtId="0" fontId="33" fillId="0" borderId="0" xfId="0" applyFont="1" applyFill="1" applyAlignment="1">
      <alignment horizontal="left" vertical="top" wrapText="1"/>
    </xf>
    <xf numFmtId="0" fontId="35" fillId="0" borderId="0" xfId="0" applyFont="1" applyFill="1" applyAlignment="1">
      <alignment horizontal="left" vertical="top" wrapText="1"/>
    </xf>
    <xf numFmtId="0" fontId="43" fillId="0" borderId="0" xfId="0" applyFont="1" applyBorder="1" applyAlignment="1">
      <alignment horizontal="center" vertical="top" wrapText="1"/>
    </xf>
    <xf numFmtId="0" fontId="43" fillId="0" borderId="25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top" wrapText="1"/>
    </xf>
    <xf numFmtId="0" fontId="50" fillId="0" borderId="25" xfId="0" applyFont="1" applyBorder="1" applyAlignment="1">
      <alignment horizontal="center" vertical="top" wrapText="1"/>
    </xf>
    <xf numFmtId="0" fontId="50" fillId="0" borderId="34" xfId="0" applyFont="1" applyBorder="1" applyAlignment="1">
      <alignment horizontal="center" vertical="top" wrapText="1"/>
    </xf>
    <xf numFmtId="0" fontId="50" fillId="0" borderId="35" xfId="0" applyFont="1" applyBorder="1" applyAlignment="1">
      <alignment horizontal="center" vertical="top" wrapText="1"/>
    </xf>
    <xf numFmtId="0" fontId="50" fillId="0" borderId="36" xfId="0" applyFont="1" applyBorder="1" applyAlignment="1">
      <alignment horizontal="center" vertical="top" wrapText="1"/>
    </xf>
  </cellXfs>
  <cellStyles count="52">
    <cellStyle name="xl22" xfId="1"/>
    <cellStyle name="xl23" xfId="4"/>
    <cellStyle name="xl24" xfId="10"/>
    <cellStyle name="xl25" xfId="6"/>
    <cellStyle name="xl26" xfId="15"/>
    <cellStyle name="xl27" xfId="18"/>
    <cellStyle name="xl28" xfId="22"/>
    <cellStyle name="xl29" xfId="25"/>
    <cellStyle name="xl30" xfId="29"/>
    <cellStyle name="xl31" xfId="31"/>
    <cellStyle name="xl33" xfId="11"/>
    <cellStyle name="xl34" xfId="17"/>
    <cellStyle name="xl35" xfId="20"/>
    <cellStyle name="xl36" xfId="23"/>
    <cellStyle name="xl37" xfId="27"/>
    <cellStyle name="xl39" xfId="37"/>
    <cellStyle name="xl40" xfId="21"/>
    <cellStyle name="xl41" xfId="24"/>
    <cellStyle name="xl42" xfId="28"/>
    <cellStyle name="xl43" xfId="13"/>
    <cellStyle name="xl44" xfId="8"/>
    <cellStyle name="xl45" xfId="9"/>
    <cellStyle name="xl46" xfId="12"/>
    <cellStyle name="xl47" xfId="16"/>
    <cellStyle name="xl48" xfId="19"/>
    <cellStyle name="xl50" xfId="26"/>
    <cellStyle name="xl51" xfId="30"/>
    <cellStyle name="xl52" xfId="2"/>
    <cellStyle name="xl58" xfId="3"/>
    <cellStyle name="xl64" xfId="33"/>
    <cellStyle name="xl65" xfId="14"/>
    <cellStyle name="xl67" xfId="5"/>
    <cellStyle name="xl68" xfId="7"/>
    <cellStyle name="xl70" xfId="42"/>
    <cellStyle name="xl71" xfId="47"/>
    <cellStyle name="xl73" xfId="36"/>
    <cellStyle name="xl74" xfId="39"/>
    <cellStyle name="xl75" xfId="43"/>
    <cellStyle name="xl76" xfId="48"/>
    <cellStyle name="xl78" xfId="34"/>
    <cellStyle name="xl79" xfId="44"/>
    <cellStyle name="xl80" xfId="49"/>
    <cellStyle name="xl81" xfId="35"/>
    <cellStyle name="xl82" xfId="40"/>
    <cellStyle name="xl83" xfId="45"/>
    <cellStyle name="xl84" xfId="50"/>
    <cellStyle name="xl85" xfId="32"/>
    <cellStyle name="xl86" xfId="38"/>
    <cellStyle name="xl87" xfId="41"/>
    <cellStyle name="xl88" xfId="46"/>
    <cellStyle name="xl89" xfId="5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77;&#1089;&#1103;&#1095;&#1085;&#1099;&#1081;%20&#1086;&#1090;&#1095;&#1077;&#1090;%2001.01.2023\&#1054;&#1090;&#1095;&#1077;&#1090;%20&#1088;&#1072;&#1089;&#1093;&#1086;&#1076;&#1099;%20&#1075;&#1086;&#1088;.%20&#1087;&#1086;&#1089;.%2001.09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77;&#1089;&#1103;&#1095;&#1085;&#1099;&#1081;%20&#1086;&#1090;&#1095;&#1077;&#1090;%2001.11.2023&#1075;\&#1054;&#1090;&#1095;&#1077;&#1090;%20&#1088;&#1072;&#1089;&#1093;&#1086;&#1076;&#1099;%20&#1075;&#1086;&#1088;.%20&#1087;&#1086;&#1089;.%2001.09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>
        <row r="6">
          <cell r="D6">
            <v>0</v>
          </cell>
          <cell r="F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>
        <row r="90">
          <cell r="G90">
            <v>0</v>
          </cell>
        </row>
        <row r="254">
          <cell r="E254">
            <v>0</v>
          </cell>
          <cell r="G254">
            <v>0</v>
          </cell>
        </row>
        <row r="257">
          <cell r="G257">
            <v>0</v>
          </cell>
        </row>
        <row r="291">
          <cell r="E291">
            <v>0</v>
          </cell>
          <cell r="G291">
            <v>0</v>
          </cell>
        </row>
        <row r="295">
          <cell r="G295">
            <v>0</v>
          </cell>
        </row>
        <row r="307">
          <cell r="E307">
            <v>0</v>
          </cell>
          <cell r="G307">
            <v>0</v>
          </cell>
        </row>
        <row r="312">
          <cell r="E312">
            <v>0</v>
          </cell>
          <cell r="G3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opLeftCell="A118" zoomScaleNormal="100" workbookViewId="0">
      <selection activeCell="F127" sqref="F127"/>
    </sheetView>
  </sheetViews>
  <sheetFormatPr defaultRowHeight="15" x14ac:dyDescent="0.25"/>
  <cols>
    <col min="2" max="2" width="22.7109375" customWidth="1"/>
    <col min="3" max="3" width="31.85546875" customWidth="1"/>
    <col min="5" max="5" width="14.85546875" customWidth="1"/>
    <col min="6" max="6" width="13" customWidth="1"/>
    <col min="7" max="8" width="13.7109375" customWidth="1"/>
  </cols>
  <sheetData>
    <row r="1" spans="1:8" x14ac:dyDescent="0.25">
      <c r="A1" s="1"/>
      <c r="B1" s="1"/>
      <c r="C1" s="2"/>
      <c r="D1" s="2"/>
      <c r="E1" s="2"/>
      <c r="F1" s="3"/>
      <c r="G1" s="3"/>
      <c r="H1" s="3"/>
    </row>
    <row r="2" spans="1:8" x14ac:dyDescent="0.25">
      <c r="A2" s="1"/>
      <c r="B2" s="1"/>
      <c r="C2" s="201" t="s">
        <v>0</v>
      </c>
      <c r="D2" s="202"/>
      <c r="E2" s="202"/>
      <c r="F2" s="202"/>
      <c r="G2" s="202"/>
      <c r="H2" s="4"/>
    </row>
    <row r="3" spans="1:8" ht="15.75" x14ac:dyDescent="0.25">
      <c r="A3" s="1"/>
      <c r="B3" s="1"/>
      <c r="C3" s="203" t="s">
        <v>909</v>
      </c>
      <c r="D3" s="203"/>
      <c r="E3" s="203"/>
      <c r="F3" s="203"/>
      <c r="G3" s="5"/>
      <c r="H3" s="6"/>
    </row>
    <row r="4" spans="1:8" ht="15.75" x14ac:dyDescent="0.25">
      <c r="A4" s="204" t="s">
        <v>1</v>
      </c>
      <c r="B4" s="204"/>
      <c r="C4" s="205" t="s">
        <v>2</v>
      </c>
      <c r="D4" s="205"/>
      <c r="E4" s="205"/>
      <c r="F4" s="205"/>
      <c r="G4" s="7"/>
      <c r="H4" s="6"/>
    </row>
    <row r="5" spans="1:8" ht="15.75" x14ac:dyDescent="0.25">
      <c r="A5" s="1"/>
      <c r="B5" s="1"/>
      <c r="C5" s="8"/>
      <c r="D5" s="206" t="s">
        <v>3</v>
      </c>
      <c r="E5" s="206"/>
      <c r="F5" s="206"/>
      <c r="G5" s="7"/>
      <c r="H5" s="6"/>
    </row>
    <row r="6" spans="1:8" ht="15.75" x14ac:dyDescent="0.25">
      <c r="A6" s="1"/>
      <c r="B6" s="1"/>
      <c r="C6" s="8"/>
      <c r="D6" s="200" t="s">
        <v>4</v>
      </c>
      <c r="E6" s="200"/>
      <c r="F6" s="200"/>
      <c r="G6" s="7"/>
      <c r="H6" s="6"/>
    </row>
    <row r="7" spans="1:8" ht="15.75" x14ac:dyDescent="0.25">
      <c r="A7" s="1"/>
      <c r="B7" s="1"/>
      <c r="C7" s="9"/>
      <c r="D7" s="10"/>
      <c r="E7" s="10"/>
      <c r="F7" s="11"/>
      <c r="G7" s="7"/>
      <c r="H7" s="6"/>
    </row>
    <row r="8" spans="1:8" ht="15.75" x14ac:dyDescent="0.25">
      <c r="A8" s="204" t="s">
        <v>5</v>
      </c>
      <c r="B8" s="204"/>
      <c r="C8" s="8"/>
      <c r="D8" s="8"/>
      <c r="E8" s="8"/>
      <c r="F8" s="12"/>
      <c r="G8" s="7"/>
      <c r="H8" s="6"/>
    </row>
    <row r="9" spans="1:8" x14ac:dyDescent="0.25">
      <c r="A9" s="1"/>
      <c r="B9" s="1"/>
      <c r="C9" s="207" t="s">
        <v>6</v>
      </c>
      <c r="D9" s="207"/>
      <c r="E9" s="207"/>
      <c r="F9" s="207"/>
      <c r="G9" s="207"/>
      <c r="H9" s="207"/>
    </row>
    <row r="10" spans="1:8" x14ac:dyDescent="0.25">
      <c r="A10" s="208" t="s">
        <v>7</v>
      </c>
      <c r="B10" s="208" t="s">
        <v>8</v>
      </c>
      <c r="C10" s="210" t="s">
        <v>9</v>
      </c>
      <c r="D10" s="212" t="s">
        <v>7</v>
      </c>
      <c r="E10" s="212" t="s">
        <v>10</v>
      </c>
      <c r="F10" s="215" t="s">
        <v>11</v>
      </c>
      <c r="G10" s="217" t="s">
        <v>12</v>
      </c>
      <c r="H10" s="215" t="s">
        <v>13</v>
      </c>
    </row>
    <row r="11" spans="1:8" x14ac:dyDescent="0.25">
      <c r="A11" s="209"/>
      <c r="B11" s="209"/>
      <c r="C11" s="211"/>
      <c r="D11" s="213"/>
      <c r="E11" s="213"/>
      <c r="F11" s="216"/>
      <c r="G11" s="218"/>
      <c r="H11" s="216"/>
    </row>
    <row r="12" spans="1:8" ht="29.25" customHeight="1" x14ac:dyDescent="0.25">
      <c r="A12" s="209"/>
      <c r="B12" s="209"/>
      <c r="C12" s="211"/>
      <c r="D12" s="214"/>
      <c r="E12" s="214"/>
      <c r="F12" s="216"/>
      <c r="G12" s="219"/>
      <c r="H12" s="216"/>
    </row>
    <row r="13" spans="1:8" ht="15.75" thickBot="1" x14ac:dyDescent="0.3">
      <c r="A13" s="13">
        <v>1</v>
      </c>
      <c r="B13" s="14">
        <v>2</v>
      </c>
      <c r="C13" s="15">
        <v>3</v>
      </c>
      <c r="D13" s="16">
        <v>2</v>
      </c>
      <c r="E13" s="14">
        <v>4</v>
      </c>
      <c r="F13" s="17" t="s">
        <v>14</v>
      </c>
      <c r="G13" s="17" t="s">
        <v>15</v>
      </c>
      <c r="H13" s="17" t="s">
        <v>16</v>
      </c>
    </row>
    <row r="14" spans="1:8" x14ac:dyDescent="0.25">
      <c r="A14" s="18" t="s">
        <v>17</v>
      </c>
      <c r="B14" s="19" t="s">
        <v>18</v>
      </c>
      <c r="C14" s="20" t="s">
        <v>19</v>
      </c>
      <c r="D14" s="21" t="s">
        <v>17</v>
      </c>
      <c r="E14" s="22">
        <f>E16+E97</f>
        <v>14405471.48</v>
      </c>
      <c r="F14" s="23">
        <f>F16+F97</f>
        <v>28547971.48</v>
      </c>
      <c r="G14" s="24">
        <f>G16+G97</f>
        <v>51000</v>
      </c>
      <c r="H14" s="24">
        <f>H16+H97</f>
        <v>407411.20999999996</v>
      </c>
    </row>
    <row r="15" spans="1:8" x14ac:dyDescent="0.25">
      <c r="A15" s="25"/>
      <c r="B15" s="26"/>
      <c r="C15" s="27" t="s">
        <v>20</v>
      </c>
      <c r="D15" s="28"/>
      <c r="E15" s="29"/>
      <c r="F15" s="30"/>
      <c r="G15" s="31"/>
      <c r="H15" s="31"/>
    </row>
    <row r="16" spans="1:8" ht="23.25" x14ac:dyDescent="0.25">
      <c r="A16" s="32" t="s">
        <v>17</v>
      </c>
      <c r="B16" s="33" t="s">
        <v>21</v>
      </c>
      <c r="C16" s="34" t="s">
        <v>22</v>
      </c>
      <c r="D16" s="35" t="s">
        <v>17</v>
      </c>
      <c r="E16" s="36">
        <f>E17+E22+E28+E32+E40+E43+E55+E63+E76+E86</f>
        <v>0</v>
      </c>
      <c r="F16" s="37">
        <f>F17+F22+F28+F32+F40+F43+F55+F63+F76+F86</f>
        <v>11683000</v>
      </c>
      <c r="G16" s="38">
        <f>G17+G22+G28+G32+G40+G43+G55+G63+G76+G86</f>
        <v>0</v>
      </c>
      <c r="H16" s="38">
        <f>H17+H28+H32+H40+H43+H55+H63+H76+H86</f>
        <v>346178.79</v>
      </c>
    </row>
    <row r="17" spans="1:8" x14ac:dyDescent="0.25">
      <c r="A17" s="39" t="s">
        <v>17</v>
      </c>
      <c r="B17" s="40" t="s">
        <v>23</v>
      </c>
      <c r="C17" s="41" t="s">
        <v>24</v>
      </c>
      <c r="D17" s="42" t="s">
        <v>17</v>
      </c>
      <c r="E17" s="43">
        <f>E18</f>
        <v>0</v>
      </c>
      <c r="F17" s="37">
        <f>F18</f>
        <v>625000</v>
      </c>
      <c r="G17" s="38">
        <f>G18</f>
        <v>0</v>
      </c>
      <c r="H17" s="38">
        <f>H18</f>
        <v>10126.16</v>
      </c>
    </row>
    <row r="18" spans="1:8" x14ac:dyDescent="0.25">
      <c r="A18" s="44" t="s">
        <v>17</v>
      </c>
      <c r="B18" s="45" t="s">
        <v>25</v>
      </c>
      <c r="C18" s="46" t="s">
        <v>26</v>
      </c>
      <c r="D18" s="47" t="s">
        <v>17</v>
      </c>
      <c r="E18" s="48">
        <f>E19+E20+E21</f>
        <v>0</v>
      </c>
      <c r="F18" s="49">
        <f>F19+F20+F21</f>
        <v>625000</v>
      </c>
      <c r="G18" s="50">
        <f>G19+G20+G21</f>
        <v>0</v>
      </c>
      <c r="H18" s="50">
        <f>H19+H20+H21+H22</f>
        <v>10126.16</v>
      </c>
    </row>
    <row r="19" spans="1:8" ht="90.75" x14ac:dyDescent="0.25">
      <c r="A19" s="51" t="s">
        <v>17</v>
      </c>
      <c r="B19" s="52" t="s">
        <v>27</v>
      </c>
      <c r="C19" s="53" t="s">
        <v>28</v>
      </c>
      <c r="D19" s="54" t="s">
        <v>17</v>
      </c>
      <c r="E19" s="55"/>
      <c r="F19" s="56">
        <v>625000</v>
      </c>
      <c r="G19" s="56"/>
      <c r="H19" s="56">
        <v>10480.200000000001</v>
      </c>
    </row>
    <row r="20" spans="1:8" ht="129" customHeight="1" x14ac:dyDescent="0.25">
      <c r="A20" s="51" t="s">
        <v>17</v>
      </c>
      <c r="B20" s="52" t="s">
        <v>29</v>
      </c>
      <c r="C20" s="53" t="s">
        <v>30</v>
      </c>
      <c r="D20" s="54" t="s">
        <v>17</v>
      </c>
      <c r="E20" s="55"/>
      <c r="F20" s="56">
        <f>10000-10000</f>
        <v>0</v>
      </c>
      <c r="G20" s="56"/>
      <c r="H20" s="56">
        <v>-194.92</v>
      </c>
    </row>
    <row r="21" spans="1:8" ht="57" x14ac:dyDescent="0.25">
      <c r="A21" s="51" t="s">
        <v>17</v>
      </c>
      <c r="B21" s="52" t="s">
        <v>31</v>
      </c>
      <c r="C21" s="53" t="s">
        <v>32</v>
      </c>
      <c r="D21" s="54" t="s">
        <v>17</v>
      </c>
      <c r="E21" s="55"/>
      <c r="F21" s="56"/>
      <c r="G21" s="56"/>
      <c r="H21" s="56">
        <v>-159.12</v>
      </c>
    </row>
    <row r="22" spans="1:8" ht="135.75" x14ac:dyDescent="0.25">
      <c r="A22" s="192" t="s">
        <v>17</v>
      </c>
      <c r="B22" s="193" t="s">
        <v>33</v>
      </c>
      <c r="C22" s="191" t="s">
        <v>34</v>
      </c>
      <c r="D22" s="194" t="s">
        <v>17</v>
      </c>
      <c r="E22" s="195">
        <f>E23</f>
        <v>0</v>
      </c>
      <c r="F22" s="50">
        <f>F23</f>
        <v>0</v>
      </c>
      <c r="G22" s="50"/>
      <c r="H22" s="50"/>
    </row>
    <row r="23" spans="1:8" ht="34.5" x14ac:dyDescent="0.25">
      <c r="A23" s="196" t="s">
        <v>17</v>
      </c>
      <c r="B23" s="197" t="s">
        <v>35</v>
      </c>
      <c r="C23" s="134" t="s">
        <v>36</v>
      </c>
      <c r="D23" s="198" t="s">
        <v>17</v>
      </c>
      <c r="E23" s="199">
        <f>E24+E25+E26+E27</f>
        <v>0</v>
      </c>
      <c r="F23" s="50">
        <f>F24+F25+F26+F27</f>
        <v>0</v>
      </c>
      <c r="G23" s="50">
        <f>G24+G25+G26+G27</f>
        <v>0</v>
      </c>
      <c r="H23" s="50">
        <f>H24+H25+H26+H27</f>
        <v>0</v>
      </c>
    </row>
    <row r="24" spans="1:8" ht="90.75" x14ac:dyDescent="0.25">
      <c r="A24" s="51" t="s">
        <v>17</v>
      </c>
      <c r="B24" s="52" t="s">
        <v>37</v>
      </c>
      <c r="C24" s="53" t="s">
        <v>38</v>
      </c>
      <c r="D24" s="54" t="s">
        <v>17</v>
      </c>
      <c r="E24" s="55"/>
      <c r="F24" s="56">
        <v>0</v>
      </c>
      <c r="G24" s="56"/>
      <c r="H24" s="56">
        <v>0</v>
      </c>
    </row>
    <row r="25" spans="1:8" ht="113.25" x14ac:dyDescent="0.25">
      <c r="A25" s="51" t="s">
        <v>17</v>
      </c>
      <c r="B25" s="52" t="s">
        <v>39</v>
      </c>
      <c r="C25" s="53" t="s">
        <v>40</v>
      </c>
      <c r="D25" s="54" t="s">
        <v>17</v>
      </c>
      <c r="E25" s="55"/>
      <c r="F25" s="56">
        <v>0</v>
      </c>
      <c r="G25" s="56"/>
      <c r="H25" s="56">
        <v>0</v>
      </c>
    </row>
    <row r="26" spans="1:8" ht="90.75" x14ac:dyDescent="0.25">
      <c r="A26" s="51" t="s">
        <v>17</v>
      </c>
      <c r="B26" s="52" t="s">
        <v>41</v>
      </c>
      <c r="C26" s="53" t="s">
        <v>42</v>
      </c>
      <c r="D26" s="54" t="s">
        <v>17</v>
      </c>
      <c r="E26" s="55"/>
      <c r="F26" s="56">
        <v>0</v>
      </c>
      <c r="G26" s="56"/>
      <c r="H26" s="56">
        <v>0</v>
      </c>
    </row>
    <row r="27" spans="1:8" ht="90.75" x14ac:dyDescent="0.25">
      <c r="A27" s="51" t="s">
        <v>17</v>
      </c>
      <c r="B27" s="52" t="s">
        <v>43</v>
      </c>
      <c r="C27" s="53" t="s">
        <v>44</v>
      </c>
      <c r="D27" s="54" t="s">
        <v>17</v>
      </c>
      <c r="E27" s="55"/>
      <c r="F27" s="56"/>
      <c r="G27" s="56"/>
      <c r="H27" s="56">
        <v>0</v>
      </c>
    </row>
    <row r="28" spans="1:8" x14ac:dyDescent="0.25">
      <c r="A28" s="39" t="s">
        <v>17</v>
      </c>
      <c r="B28" s="40" t="s">
        <v>45</v>
      </c>
      <c r="C28" s="41" t="s">
        <v>46</v>
      </c>
      <c r="D28" s="42" t="s">
        <v>17</v>
      </c>
      <c r="E28" s="43">
        <f>E29</f>
        <v>0</v>
      </c>
      <c r="F28" s="38">
        <f>F29</f>
        <v>1000</v>
      </c>
      <c r="G28" s="38">
        <f>G29</f>
        <v>0</v>
      </c>
      <c r="H28" s="38">
        <f>H29</f>
        <v>0</v>
      </c>
    </row>
    <row r="29" spans="1:8" x14ac:dyDescent="0.25">
      <c r="A29" s="44" t="s">
        <v>17</v>
      </c>
      <c r="B29" s="45" t="s">
        <v>47</v>
      </c>
      <c r="C29" s="46" t="s">
        <v>48</v>
      </c>
      <c r="D29" s="47" t="s">
        <v>17</v>
      </c>
      <c r="E29" s="48">
        <f>E30+E31</f>
        <v>0</v>
      </c>
      <c r="F29" s="50">
        <f>F30+F31</f>
        <v>1000</v>
      </c>
      <c r="G29" s="50">
        <f>G30+G31</f>
        <v>0</v>
      </c>
      <c r="H29" s="50">
        <f>H30</f>
        <v>0</v>
      </c>
    </row>
    <row r="30" spans="1:8" x14ac:dyDescent="0.25">
      <c r="A30" s="51" t="s">
        <v>17</v>
      </c>
      <c r="B30" s="52" t="s">
        <v>49</v>
      </c>
      <c r="C30" s="53" t="s">
        <v>48</v>
      </c>
      <c r="D30" s="54" t="s">
        <v>17</v>
      </c>
      <c r="E30" s="55"/>
      <c r="F30" s="190">
        <v>1000</v>
      </c>
      <c r="G30" s="56"/>
      <c r="H30" s="56"/>
    </row>
    <row r="31" spans="1:8" ht="34.5" x14ac:dyDescent="0.25">
      <c r="A31" s="51" t="s">
        <v>17</v>
      </c>
      <c r="B31" s="52" t="s">
        <v>50</v>
      </c>
      <c r="C31" s="53" t="s">
        <v>51</v>
      </c>
      <c r="D31" s="54" t="s">
        <v>17</v>
      </c>
      <c r="E31" s="55"/>
      <c r="F31" s="56"/>
      <c r="G31" s="56"/>
      <c r="H31" s="56"/>
    </row>
    <row r="32" spans="1:8" x14ac:dyDescent="0.25">
      <c r="A32" s="39" t="s">
        <v>17</v>
      </c>
      <c r="B32" s="40" t="s">
        <v>52</v>
      </c>
      <c r="C32" s="41" t="s">
        <v>53</v>
      </c>
      <c r="D32" s="42" t="s">
        <v>17</v>
      </c>
      <c r="E32" s="43">
        <f>E33+E35</f>
        <v>0</v>
      </c>
      <c r="F32" s="38">
        <f>F33+F35</f>
        <v>10854000</v>
      </c>
      <c r="G32" s="38">
        <f>G33+G35</f>
        <v>0</v>
      </c>
      <c r="H32" s="38">
        <f>H33+H35</f>
        <v>332456.63</v>
      </c>
    </row>
    <row r="33" spans="1:8" x14ac:dyDescent="0.25">
      <c r="A33" s="58" t="s">
        <v>17</v>
      </c>
      <c r="B33" s="59" t="s">
        <v>54</v>
      </c>
      <c r="C33" s="60" t="s">
        <v>55</v>
      </c>
      <c r="D33" s="61" t="s">
        <v>17</v>
      </c>
      <c r="E33" s="48">
        <f>E34</f>
        <v>0</v>
      </c>
      <c r="F33" s="50">
        <f>F34</f>
        <v>1738000</v>
      </c>
      <c r="G33" s="50">
        <f>G34</f>
        <v>0</v>
      </c>
      <c r="H33" s="50">
        <f>H34</f>
        <v>63415.54</v>
      </c>
    </row>
    <row r="34" spans="1:8" ht="57" x14ac:dyDescent="0.25">
      <c r="A34" s="51" t="s">
        <v>17</v>
      </c>
      <c r="B34" s="52" t="s">
        <v>56</v>
      </c>
      <c r="C34" s="53" t="s">
        <v>57</v>
      </c>
      <c r="D34" s="54" t="s">
        <v>17</v>
      </c>
      <c r="E34" s="55"/>
      <c r="F34" s="56">
        <v>1738000</v>
      </c>
      <c r="G34" s="56"/>
      <c r="H34" s="56">
        <v>63415.54</v>
      </c>
    </row>
    <row r="35" spans="1:8" x14ac:dyDescent="0.25">
      <c r="A35" s="58" t="s">
        <v>17</v>
      </c>
      <c r="B35" s="59" t="s">
        <v>58</v>
      </c>
      <c r="C35" s="60" t="s">
        <v>59</v>
      </c>
      <c r="D35" s="61" t="s">
        <v>17</v>
      </c>
      <c r="E35" s="48">
        <f>E36+E38</f>
        <v>0</v>
      </c>
      <c r="F35" s="50">
        <f>F36+F38</f>
        <v>9116000</v>
      </c>
      <c r="G35" s="50">
        <f>G36+G38</f>
        <v>0</v>
      </c>
      <c r="H35" s="50">
        <f>H36+H38</f>
        <v>269041.09000000003</v>
      </c>
    </row>
    <row r="36" spans="1:8" x14ac:dyDescent="0.25">
      <c r="A36" s="51" t="s">
        <v>17</v>
      </c>
      <c r="B36" s="52" t="s">
        <v>60</v>
      </c>
      <c r="C36" s="53" t="s">
        <v>61</v>
      </c>
      <c r="D36" s="54" t="s">
        <v>17</v>
      </c>
      <c r="E36" s="55">
        <f>E37</f>
        <v>0</v>
      </c>
      <c r="F36" s="50">
        <f>F37</f>
        <v>3227000</v>
      </c>
      <c r="G36" s="50">
        <f>G37</f>
        <v>0</v>
      </c>
      <c r="H36" s="50">
        <f>H37</f>
        <v>6072</v>
      </c>
    </row>
    <row r="37" spans="1:8" ht="45.75" x14ac:dyDescent="0.25">
      <c r="A37" s="51" t="s">
        <v>17</v>
      </c>
      <c r="B37" s="52" t="s">
        <v>62</v>
      </c>
      <c r="C37" s="53" t="s">
        <v>63</v>
      </c>
      <c r="D37" s="54" t="s">
        <v>17</v>
      </c>
      <c r="E37" s="55"/>
      <c r="F37" s="56">
        <v>3227000</v>
      </c>
      <c r="G37" s="56"/>
      <c r="H37" s="56">
        <v>6072</v>
      </c>
    </row>
    <row r="38" spans="1:8" x14ac:dyDescent="0.25">
      <c r="A38" s="51" t="s">
        <v>17</v>
      </c>
      <c r="B38" s="52" t="s">
        <v>64</v>
      </c>
      <c r="C38" s="53" t="s">
        <v>65</v>
      </c>
      <c r="D38" s="54" t="s">
        <v>17</v>
      </c>
      <c r="E38" s="55">
        <f>E39</f>
        <v>0</v>
      </c>
      <c r="F38" s="50">
        <f>F39</f>
        <v>5889000</v>
      </c>
      <c r="G38" s="50">
        <f>G39</f>
        <v>0</v>
      </c>
      <c r="H38" s="50">
        <f>H39</f>
        <v>262969.09000000003</v>
      </c>
    </row>
    <row r="39" spans="1:8" ht="45.75" x14ac:dyDescent="0.25">
      <c r="A39" s="51" t="s">
        <v>17</v>
      </c>
      <c r="B39" s="52" t="s">
        <v>66</v>
      </c>
      <c r="C39" s="53" t="s">
        <v>67</v>
      </c>
      <c r="D39" s="54" t="s">
        <v>17</v>
      </c>
      <c r="E39" s="55"/>
      <c r="F39" s="56">
        <v>5889000</v>
      </c>
      <c r="G39" s="56"/>
      <c r="H39" s="56">
        <v>262969.09000000003</v>
      </c>
    </row>
    <row r="40" spans="1:8" x14ac:dyDescent="0.25">
      <c r="A40" s="39" t="s">
        <v>17</v>
      </c>
      <c r="B40" s="40" t="s">
        <v>68</v>
      </c>
      <c r="C40" s="41" t="s">
        <v>69</v>
      </c>
      <c r="D40" s="42" t="s">
        <v>17</v>
      </c>
      <c r="E40" s="43">
        <f t="shared" ref="E40:H41" si="0">E41</f>
        <v>0</v>
      </c>
      <c r="F40" s="38">
        <f t="shared" si="0"/>
        <v>0</v>
      </c>
      <c r="G40" s="38">
        <f t="shared" si="0"/>
        <v>0</v>
      </c>
      <c r="H40" s="38">
        <f t="shared" si="0"/>
        <v>0</v>
      </c>
    </row>
    <row r="41" spans="1:8" ht="57" x14ac:dyDescent="0.25">
      <c r="A41" s="44" t="s">
        <v>17</v>
      </c>
      <c r="B41" s="45" t="s">
        <v>70</v>
      </c>
      <c r="C41" s="46" t="s">
        <v>71</v>
      </c>
      <c r="D41" s="47" t="s">
        <v>17</v>
      </c>
      <c r="E41" s="48">
        <f t="shared" si="0"/>
        <v>0</v>
      </c>
      <c r="F41" s="50">
        <f t="shared" si="0"/>
        <v>0</v>
      </c>
      <c r="G41" s="50">
        <f t="shared" si="0"/>
        <v>0</v>
      </c>
      <c r="H41" s="50">
        <f t="shared" si="0"/>
        <v>0</v>
      </c>
    </row>
    <row r="42" spans="1:8" ht="90.75" x14ac:dyDescent="0.25">
      <c r="A42" s="51" t="s">
        <v>17</v>
      </c>
      <c r="B42" s="52" t="s">
        <v>72</v>
      </c>
      <c r="C42" s="53" t="s">
        <v>73</v>
      </c>
      <c r="D42" s="54" t="s">
        <v>17</v>
      </c>
      <c r="E42" s="55"/>
      <c r="F42" s="56"/>
      <c r="G42" s="56"/>
      <c r="H42" s="56"/>
    </row>
    <row r="43" spans="1:8" ht="45.75" x14ac:dyDescent="0.25">
      <c r="A43" s="39" t="s">
        <v>17</v>
      </c>
      <c r="B43" s="40" t="s">
        <v>74</v>
      </c>
      <c r="C43" s="41" t="s">
        <v>75</v>
      </c>
      <c r="D43" s="42" t="s">
        <v>17</v>
      </c>
      <c r="E43" s="43">
        <f>E44+E49+E52</f>
        <v>0</v>
      </c>
      <c r="F43" s="38">
        <f>F44+F49+F52</f>
        <v>18000</v>
      </c>
      <c r="G43" s="38">
        <f>G44+G49+G52</f>
        <v>0</v>
      </c>
      <c r="H43" s="38">
        <f>H44+H49+H52</f>
        <v>0</v>
      </c>
    </row>
    <row r="44" spans="1:8" ht="102" x14ac:dyDescent="0.25">
      <c r="A44" s="58" t="s">
        <v>17</v>
      </c>
      <c r="B44" s="59" t="s">
        <v>76</v>
      </c>
      <c r="C44" s="60" t="s">
        <v>77</v>
      </c>
      <c r="D44" s="61" t="s">
        <v>17</v>
      </c>
      <c r="E44" s="48">
        <f>E45+E47</f>
        <v>0</v>
      </c>
      <c r="F44" s="50">
        <f>F45+F47</f>
        <v>0</v>
      </c>
      <c r="G44" s="50">
        <f>G45+G47</f>
        <v>0</v>
      </c>
      <c r="H44" s="56">
        <f>H45</f>
        <v>0</v>
      </c>
    </row>
    <row r="45" spans="1:8" ht="79.5" x14ac:dyDescent="0.25">
      <c r="A45" s="51" t="s">
        <v>17</v>
      </c>
      <c r="B45" s="52" t="s">
        <v>78</v>
      </c>
      <c r="C45" s="53" t="s">
        <v>79</v>
      </c>
      <c r="D45" s="54" t="s">
        <v>17</v>
      </c>
      <c r="E45" s="55">
        <f>E46</f>
        <v>0</v>
      </c>
      <c r="F45" s="50">
        <f>F46</f>
        <v>0</v>
      </c>
      <c r="G45" s="50">
        <f>G46</f>
        <v>0</v>
      </c>
      <c r="H45" s="50">
        <f>H46</f>
        <v>0</v>
      </c>
    </row>
    <row r="46" spans="1:8" ht="102" x14ac:dyDescent="0.25">
      <c r="A46" s="51" t="s">
        <v>17</v>
      </c>
      <c r="B46" s="52" t="s">
        <v>80</v>
      </c>
      <c r="C46" s="53" t="s">
        <v>81</v>
      </c>
      <c r="D46" s="54" t="s">
        <v>17</v>
      </c>
      <c r="E46" s="55"/>
      <c r="F46" s="56">
        <v>0</v>
      </c>
      <c r="G46" s="56"/>
      <c r="H46" s="56">
        <v>0</v>
      </c>
    </row>
    <row r="47" spans="1:8" ht="90.75" x14ac:dyDescent="0.25">
      <c r="A47" s="51" t="s">
        <v>17</v>
      </c>
      <c r="B47" s="52" t="s">
        <v>82</v>
      </c>
      <c r="C47" s="53" t="s">
        <v>83</v>
      </c>
      <c r="D47" s="54" t="s">
        <v>17</v>
      </c>
      <c r="E47" s="55">
        <f>E48</f>
        <v>0</v>
      </c>
      <c r="F47" s="50">
        <f>F48</f>
        <v>0</v>
      </c>
      <c r="G47" s="50">
        <f>G48</f>
        <v>0</v>
      </c>
      <c r="H47" s="50">
        <f>H48</f>
        <v>0</v>
      </c>
    </row>
    <row r="48" spans="1:8" ht="79.5" x14ac:dyDescent="0.25">
      <c r="A48" s="51" t="s">
        <v>17</v>
      </c>
      <c r="B48" s="52" t="s">
        <v>84</v>
      </c>
      <c r="C48" s="53" t="s">
        <v>85</v>
      </c>
      <c r="D48" s="54" t="s">
        <v>17</v>
      </c>
      <c r="E48" s="55"/>
      <c r="F48" s="56"/>
      <c r="G48" s="56"/>
      <c r="H48" s="56"/>
    </row>
    <row r="49" spans="1:8" ht="23.25" x14ac:dyDescent="0.25">
      <c r="A49" s="44" t="s">
        <v>17</v>
      </c>
      <c r="B49" s="59" t="s">
        <v>86</v>
      </c>
      <c r="C49" s="46" t="s">
        <v>87</v>
      </c>
      <c r="D49" s="47"/>
      <c r="E49" s="48">
        <f t="shared" ref="E49:H50" si="1">E50</f>
        <v>0</v>
      </c>
      <c r="F49" s="50">
        <f t="shared" si="1"/>
        <v>0</v>
      </c>
      <c r="G49" s="50">
        <f t="shared" si="1"/>
        <v>0</v>
      </c>
      <c r="H49" s="50">
        <f t="shared" si="1"/>
        <v>0</v>
      </c>
    </row>
    <row r="50" spans="1:8" ht="57" x14ac:dyDescent="0.25">
      <c r="A50" s="51" t="s">
        <v>17</v>
      </c>
      <c r="B50" s="62" t="s">
        <v>88</v>
      </c>
      <c r="C50" s="53" t="s">
        <v>89</v>
      </c>
      <c r="D50" s="54"/>
      <c r="E50" s="55">
        <f t="shared" si="1"/>
        <v>0</v>
      </c>
      <c r="F50" s="50">
        <f t="shared" si="1"/>
        <v>0</v>
      </c>
      <c r="G50" s="50">
        <f t="shared" si="1"/>
        <v>0</v>
      </c>
      <c r="H50" s="50">
        <f t="shared" si="1"/>
        <v>0</v>
      </c>
    </row>
    <row r="51" spans="1:8" ht="68.25" x14ac:dyDescent="0.25">
      <c r="A51" s="51" t="s">
        <v>17</v>
      </c>
      <c r="B51" s="62" t="s">
        <v>90</v>
      </c>
      <c r="C51" s="53" t="s">
        <v>91</v>
      </c>
      <c r="D51" s="54"/>
      <c r="E51" s="55"/>
      <c r="F51" s="56"/>
      <c r="G51" s="56"/>
      <c r="H51" s="56"/>
    </row>
    <row r="52" spans="1:8" ht="102" x14ac:dyDescent="0.25">
      <c r="A52" s="58" t="s">
        <v>17</v>
      </c>
      <c r="B52" s="59" t="s">
        <v>92</v>
      </c>
      <c r="C52" s="60" t="s">
        <v>93</v>
      </c>
      <c r="D52" s="61" t="s">
        <v>17</v>
      </c>
      <c r="E52" s="48">
        <f t="shared" ref="E52:H53" si="2">E53</f>
        <v>0</v>
      </c>
      <c r="F52" s="50">
        <f t="shared" si="2"/>
        <v>18000</v>
      </c>
      <c r="G52" s="50">
        <f t="shared" si="2"/>
        <v>0</v>
      </c>
      <c r="H52" s="50">
        <f t="shared" si="2"/>
        <v>0</v>
      </c>
    </row>
    <row r="53" spans="1:8" ht="102" x14ac:dyDescent="0.25">
      <c r="A53" s="51" t="s">
        <v>17</v>
      </c>
      <c r="B53" s="52" t="s">
        <v>94</v>
      </c>
      <c r="C53" s="53" t="s">
        <v>95</v>
      </c>
      <c r="D53" s="54" t="s">
        <v>17</v>
      </c>
      <c r="E53" s="55">
        <f t="shared" si="2"/>
        <v>0</v>
      </c>
      <c r="F53" s="50">
        <f t="shared" si="2"/>
        <v>18000</v>
      </c>
      <c r="G53" s="50">
        <f t="shared" si="2"/>
        <v>0</v>
      </c>
      <c r="H53" s="50">
        <f t="shared" si="2"/>
        <v>0</v>
      </c>
    </row>
    <row r="54" spans="1:8" ht="90.75" x14ac:dyDescent="0.25">
      <c r="A54" s="51" t="s">
        <v>17</v>
      </c>
      <c r="B54" s="52" t="s">
        <v>96</v>
      </c>
      <c r="C54" s="53" t="s">
        <v>97</v>
      </c>
      <c r="D54" s="54" t="s">
        <v>17</v>
      </c>
      <c r="E54" s="55"/>
      <c r="F54" s="56">
        <v>18000</v>
      </c>
      <c r="G54" s="56"/>
      <c r="H54" s="56">
        <v>0</v>
      </c>
    </row>
    <row r="55" spans="1:8" ht="34.5" x14ac:dyDescent="0.25">
      <c r="A55" s="39" t="s">
        <v>17</v>
      </c>
      <c r="B55" s="40" t="s">
        <v>98</v>
      </c>
      <c r="C55" s="41" t="s">
        <v>99</v>
      </c>
      <c r="D55" s="42" t="s">
        <v>17</v>
      </c>
      <c r="E55" s="43">
        <f>E56+E60</f>
        <v>0</v>
      </c>
      <c r="F55" s="38">
        <f>F56+F60</f>
        <v>0</v>
      </c>
      <c r="G55" s="38">
        <f>G56+G60</f>
        <v>0</v>
      </c>
      <c r="H55" s="38">
        <f>H56+H60</f>
        <v>0</v>
      </c>
    </row>
    <row r="56" spans="1:8" ht="23.25" x14ac:dyDescent="0.25">
      <c r="A56" s="44" t="s">
        <v>17</v>
      </c>
      <c r="B56" s="45" t="s">
        <v>100</v>
      </c>
      <c r="C56" s="46" t="s">
        <v>101</v>
      </c>
      <c r="D56" s="47" t="s">
        <v>17</v>
      </c>
      <c r="E56" s="48">
        <f t="shared" ref="E56:H58" si="3">E57</f>
        <v>0</v>
      </c>
      <c r="F56" s="50">
        <f t="shared" si="3"/>
        <v>0</v>
      </c>
      <c r="G56" s="50">
        <f t="shared" si="3"/>
        <v>0</v>
      </c>
      <c r="H56" s="50">
        <f t="shared" si="3"/>
        <v>0</v>
      </c>
    </row>
    <row r="57" spans="1:8" ht="23.25" x14ac:dyDescent="0.25">
      <c r="A57" s="51" t="s">
        <v>17</v>
      </c>
      <c r="B57" s="52" t="s">
        <v>102</v>
      </c>
      <c r="C57" s="53" t="s">
        <v>103</v>
      </c>
      <c r="D57" s="54" t="s">
        <v>17</v>
      </c>
      <c r="E57" s="55">
        <f t="shared" si="3"/>
        <v>0</v>
      </c>
      <c r="F57" s="50">
        <f t="shared" si="3"/>
        <v>0</v>
      </c>
      <c r="G57" s="50">
        <f t="shared" si="3"/>
        <v>0</v>
      </c>
      <c r="H57" s="50">
        <f t="shared" si="3"/>
        <v>0</v>
      </c>
    </row>
    <row r="58" spans="1:8" ht="34.5" x14ac:dyDescent="0.25">
      <c r="A58" s="51" t="s">
        <v>17</v>
      </c>
      <c r="B58" s="52" t="s">
        <v>104</v>
      </c>
      <c r="C58" s="53" t="s">
        <v>105</v>
      </c>
      <c r="D58" s="54" t="s">
        <v>17</v>
      </c>
      <c r="E58" s="55">
        <f t="shared" si="3"/>
        <v>0</v>
      </c>
      <c r="F58" s="50">
        <f t="shared" si="3"/>
        <v>0</v>
      </c>
      <c r="G58" s="50">
        <f t="shared" si="3"/>
        <v>0</v>
      </c>
      <c r="H58" s="50">
        <f t="shared" si="3"/>
        <v>0</v>
      </c>
    </row>
    <row r="59" spans="1:8" ht="34.5" x14ac:dyDescent="0.25">
      <c r="A59" s="51" t="s">
        <v>17</v>
      </c>
      <c r="B59" s="52" t="s">
        <v>106</v>
      </c>
      <c r="C59" s="53" t="s">
        <v>107</v>
      </c>
      <c r="D59" s="54" t="s">
        <v>17</v>
      </c>
      <c r="E59" s="55"/>
      <c r="F59" s="56">
        <v>0</v>
      </c>
      <c r="G59" s="56"/>
      <c r="H59" s="56">
        <v>0</v>
      </c>
    </row>
    <row r="60" spans="1:8" ht="23.25" x14ac:dyDescent="0.25">
      <c r="A60" s="44" t="s">
        <v>17</v>
      </c>
      <c r="B60" s="45" t="s">
        <v>108</v>
      </c>
      <c r="C60" s="46" t="s">
        <v>109</v>
      </c>
      <c r="D60" s="47" t="s">
        <v>17</v>
      </c>
      <c r="E60" s="48">
        <f t="shared" ref="E60:H61" si="4">E61</f>
        <v>0</v>
      </c>
      <c r="F60" s="50">
        <f t="shared" si="4"/>
        <v>0</v>
      </c>
      <c r="G60" s="50">
        <f t="shared" si="4"/>
        <v>0</v>
      </c>
      <c r="H60" s="50">
        <f t="shared" si="4"/>
        <v>0</v>
      </c>
    </row>
    <row r="61" spans="1:8" ht="23.25" x14ac:dyDescent="0.25">
      <c r="A61" s="51" t="s">
        <v>17</v>
      </c>
      <c r="B61" s="52" t="s">
        <v>110</v>
      </c>
      <c r="C61" s="53" t="s">
        <v>111</v>
      </c>
      <c r="D61" s="54" t="s">
        <v>17</v>
      </c>
      <c r="E61" s="55">
        <f t="shared" si="4"/>
        <v>0</v>
      </c>
      <c r="F61" s="50">
        <f t="shared" si="4"/>
        <v>0</v>
      </c>
      <c r="G61" s="50">
        <f t="shared" si="4"/>
        <v>0</v>
      </c>
      <c r="H61" s="50">
        <f t="shared" si="4"/>
        <v>0</v>
      </c>
    </row>
    <row r="62" spans="1:8" ht="23.25" x14ac:dyDescent="0.25">
      <c r="A62" s="51" t="s">
        <v>17</v>
      </c>
      <c r="B62" s="52" t="s">
        <v>112</v>
      </c>
      <c r="C62" s="53" t="s">
        <v>113</v>
      </c>
      <c r="D62" s="54" t="s">
        <v>17</v>
      </c>
      <c r="E62" s="55"/>
      <c r="F62" s="56"/>
      <c r="G62" s="56"/>
      <c r="H62" s="56"/>
    </row>
    <row r="63" spans="1:8" ht="34.5" x14ac:dyDescent="0.25">
      <c r="A63" s="39" t="s">
        <v>17</v>
      </c>
      <c r="B63" s="40" t="s">
        <v>114</v>
      </c>
      <c r="C63" s="41" t="s">
        <v>115</v>
      </c>
      <c r="D63" s="42" t="s">
        <v>17</v>
      </c>
      <c r="E63" s="43">
        <f>E64+E66+E71</f>
        <v>0</v>
      </c>
      <c r="F63" s="38">
        <f>F64+F66+F71</f>
        <v>0</v>
      </c>
      <c r="G63" s="38">
        <f>G64+G66+G71</f>
        <v>0</v>
      </c>
      <c r="H63" s="38">
        <f>H64+H66+H71</f>
        <v>0</v>
      </c>
    </row>
    <row r="64" spans="1:8" x14ac:dyDescent="0.25">
      <c r="A64" s="58" t="s">
        <v>17</v>
      </c>
      <c r="B64" s="59" t="s">
        <v>116</v>
      </c>
      <c r="C64" s="60" t="s">
        <v>117</v>
      </c>
      <c r="D64" s="61" t="s">
        <v>17</v>
      </c>
      <c r="E64" s="48">
        <f>E65</f>
        <v>0</v>
      </c>
      <c r="F64" s="50">
        <f>F65</f>
        <v>0</v>
      </c>
      <c r="G64" s="50">
        <f>G65</f>
        <v>0</v>
      </c>
      <c r="H64" s="50">
        <f>H65</f>
        <v>0</v>
      </c>
    </row>
    <row r="65" spans="1:8" ht="34.5" x14ac:dyDescent="0.25">
      <c r="A65" s="51" t="s">
        <v>17</v>
      </c>
      <c r="B65" s="52" t="s">
        <v>118</v>
      </c>
      <c r="C65" s="53" t="s">
        <v>119</v>
      </c>
      <c r="D65" s="54" t="s">
        <v>17</v>
      </c>
      <c r="E65" s="55"/>
      <c r="F65" s="56"/>
      <c r="G65" s="56"/>
      <c r="H65" s="56"/>
    </row>
    <row r="66" spans="1:8" ht="90.75" x14ac:dyDescent="0.25">
      <c r="A66" s="44" t="s">
        <v>17</v>
      </c>
      <c r="B66" s="45" t="s">
        <v>120</v>
      </c>
      <c r="C66" s="46" t="s">
        <v>121</v>
      </c>
      <c r="D66" s="47" t="s">
        <v>17</v>
      </c>
      <c r="E66" s="48">
        <f>E67+E69</f>
        <v>0</v>
      </c>
      <c r="F66" s="50">
        <f>F67+F69</f>
        <v>0</v>
      </c>
      <c r="G66" s="50">
        <f>G67+G69</f>
        <v>0</v>
      </c>
      <c r="H66" s="50">
        <f>H67+H69</f>
        <v>0</v>
      </c>
    </row>
    <row r="67" spans="1:8" ht="113.25" x14ac:dyDescent="0.25">
      <c r="A67" s="51" t="s">
        <v>17</v>
      </c>
      <c r="B67" s="52" t="s">
        <v>122</v>
      </c>
      <c r="C67" s="53" t="s">
        <v>123</v>
      </c>
      <c r="D67" s="54" t="s">
        <v>17</v>
      </c>
      <c r="E67" s="55">
        <f t="shared" ref="E67:H67" si="5">E68</f>
        <v>0</v>
      </c>
      <c r="F67" s="50">
        <f t="shared" si="5"/>
        <v>0</v>
      </c>
      <c r="G67" s="50">
        <f t="shared" si="5"/>
        <v>0</v>
      </c>
      <c r="H67" s="50">
        <f t="shared" si="5"/>
        <v>0</v>
      </c>
    </row>
    <row r="68" spans="1:8" ht="113.25" x14ac:dyDescent="0.25">
      <c r="A68" s="51" t="s">
        <v>17</v>
      </c>
      <c r="B68" s="52" t="s">
        <v>124</v>
      </c>
      <c r="C68" s="53" t="s">
        <v>125</v>
      </c>
      <c r="D68" s="54" t="s">
        <v>17</v>
      </c>
      <c r="E68" s="55"/>
      <c r="F68" s="56">
        <f>0</f>
        <v>0</v>
      </c>
      <c r="G68" s="56"/>
      <c r="H68" s="56">
        <v>0</v>
      </c>
    </row>
    <row r="69" spans="1:8" ht="102" x14ac:dyDescent="0.25">
      <c r="A69" s="63" t="s">
        <v>17</v>
      </c>
      <c r="B69" s="64" t="s">
        <v>126</v>
      </c>
      <c r="C69" s="65" t="s">
        <v>127</v>
      </c>
      <c r="D69" s="54"/>
      <c r="E69" s="55">
        <f>E70</f>
        <v>0</v>
      </c>
      <c r="F69" s="50">
        <f>F70</f>
        <v>0</v>
      </c>
      <c r="G69" s="50">
        <f>G70</f>
        <v>0</v>
      </c>
      <c r="H69" s="50">
        <f>H70</f>
        <v>0</v>
      </c>
    </row>
    <row r="70" spans="1:8" ht="113.25" x14ac:dyDescent="0.25">
      <c r="A70" s="63" t="s">
        <v>17</v>
      </c>
      <c r="B70" s="64" t="s">
        <v>128</v>
      </c>
      <c r="C70" s="65" t="s">
        <v>129</v>
      </c>
      <c r="D70" s="54"/>
      <c r="E70" s="55"/>
      <c r="F70" s="56"/>
      <c r="G70" s="56"/>
      <c r="H70" s="56"/>
    </row>
    <row r="71" spans="1:8" ht="45.75" x14ac:dyDescent="0.25">
      <c r="A71" s="58" t="s">
        <v>17</v>
      </c>
      <c r="B71" s="59" t="s">
        <v>130</v>
      </c>
      <c r="C71" s="60" t="s">
        <v>131</v>
      </c>
      <c r="D71" s="61" t="s">
        <v>17</v>
      </c>
      <c r="E71" s="48">
        <f>E72+E74</f>
        <v>0</v>
      </c>
      <c r="F71" s="50">
        <f>F72+F74</f>
        <v>0</v>
      </c>
      <c r="G71" s="50">
        <f>G72+G74</f>
        <v>0</v>
      </c>
      <c r="H71" s="50">
        <f>H72+H74</f>
        <v>0</v>
      </c>
    </row>
    <row r="72" spans="1:8" ht="45.75" x14ac:dyDescent="0.25">
      <c r="A72" s="51" t="s">
        <v>17</v>
      </c>
      <c r="B72" s="52" t="s">
        <v>132</v>
      </c>
      <c r="C72" s="53" t="s">
        <v>133</v>
      </c>
      <c r="D72" s="54" t="s">
        <v>17</v>
      </c>
      <c r="E72" s="55">
        <f>E73</f>
        <v>0</v>
      </c>
      <c r="F72" s="50">
        <f>F73</f>
        <v>0</v>
      </c>
      <c r="G72" s="50">
        <f>G73</f>
        <v>0</v>
      </c>
      <c r="H72" s="50">
        <f>H73</f>
        <v>0</v>
      </c>
    </row>
    <row r="73" spans="1:8" ht="57" x14ac:dyDescent="0.25">
      <c r="A73" s="51" t="s">
        <v>17</v>
      </c>
      <c r="B73" s="52" t="s">
        <v>134</v>
      </c>
      <c r="C73" s="53" t="s">
        <v>135</v>
      </c>
      <c r="D73" s="54" t="s">
        <v>17</v>
      </c>
      <c r="E73" s="55"/>
      <c r="F73" s="56">
        <f>0</f>
        <v>0</v>
      </c>
      <c r="G73" s="56"/>
      <c r="H73" s="56">
        <v>0</v>
      </c>
    </row>
    <row r="74" spans="1:8" ht="68.25" x14ac:dyDescent="0.25">
      <c r="A74" s="51" t="s">
        <v>17</v>
      </c>
      <c r="B74" s="52" t="s">
        <v>136</v>
      </c>
      <c r="C74" s="53" t="s">
        <v>137</v>
      </c>
      <c r="D74" s="54" t="s">
        <v>17</v>
      </c>
      <c r="E74" s="55">
        <f>E75</f>
        <v>0</v>
      </c>
      <c r="F74" s="50">
        <f>F75</f>
        <v>0</v>
      </c>
      <c r="G74" s="50">
        <f>G75</f>
        <v>0</v>
      </c>
      <c r="H74" s="50">
        <f>H75</f>
        <v>0</v>
      </c>
    </row>
    <row r="75" spans="1:8" ht="68.25" x14ac:dyDescent="0.25">
      <c r="A75" s="51" t="s">
        <v>17</v>
      </c>
      <c r="B75" s="52" t="s">
        <v>138</v>
      </c>
      <c r="C75" s="53" t="s">
        <v>139</v>
      </c>
      <c r="D75" s="54" t="s">
        <v>17</v>
      </c>
      <c r="E75" s="55"/>
      <c r="F75" s="56">
        <v>0</v>
      </c>
      <c r="G75" s="56"/>
      <c r="H75" s="56">
        <v>0</v>
      </c>
    </row>
    <row r="76" spans="1:8" ht="23.25" x14ac:dyDescent="0.25">
      <c r="A76" s="39" t="s">
        <v>17</v>
      </c>
      <c r="B76" s="40" t="s">
        <v>140</v>
      </c>
      <c r="C76" s="41" t="s">
        <v>141</v>
      </c>
      <c r="D76" s="42" t="s">
        <v>17</v>
      </c>
      <c r="E76" s="43">
        <f>E77+E80</f>
        <v>0</v>
      </c>
      <c r="F76" s="38">
        <f>F77+F80</f>
        <v>0</v>
      </c>
      <c r="G76" s="38">
        <f>G77+G80</f>
        <v>0</v>
      </c>
      <c r="H76" s="38">
        <f>H77+H80</f>
        <v>0</v>
      </c>
    </row>
    <row r="77" spans="1:8" ht="23.25" x14ac:dyDescent="0.25">
      <c r="A77" s="66" t="s">
        <v>17</v>
      </c>
      <c r="B77" s="67" t="s">
        <v>142</v>
      </c>
      <c r="C77" s="68" t="s">
        <v>143</v>
      </c>
      <c r="D77" s="69" t="s">
        <v>17</v>
      </c>
      <c r="E77" s="70">
        <f t="shared" ref="E77:H78" si="6">E78</f>
        <v>0</v>
      </c>
      <c r="F77" s="71">
        <f t="shared" si="6"/>
        <v>0</v>
      </c>
      <c r="G77" s="71">
        <f t="shared" si="6"/>
        <v>0</v>
      </c>
      <c r="H77" s="71">
        <f t="shared" si="6"/>
        <v>0</v>
      </c>
    </row>
    <row r="78" spans="1:8" ht="192" x14ac:dyDescent="0.25">
      <c r="A78" s="66" t="s">
        <v>17</v>
      </c>
      <c r="B78" s="67" t="s">
        <v>144</v>
      </c>
      <c r="C78" s="68" t="s">
        <v>145</v>
      </c>
      <c r="D78" s="69" t="s">
        <v>17</v>
      </c>
      <c r="E78" s="49">
        <f t="shared" si="6"/>
        <v>0</v>
      </c>
      <c r="F78" s="50">
        <f t="shared" si="6"/>
        <v>0</v>
      </c>
      <c r="G78" s="50">
        <f t="shared" si="6"/>
        <v>0</v>
      </c>
      <c r="H78" s="50">
        <f t="shared" si="6"/>
        <v>0</v>
      </c>
    </row>
    <row r="79" spans="1:8" ht="169.5" x14ac:dyDescent="0.25">
      <c r="A79" s="66" t="s">
        <v>17</v>
      </c>
      <c r="B79" s="67" t="s">
        <v>146</v>
      </c>
      <c r="C79" s="68" t="s">
        <v>147</v>
      </c>
      <c r="D79" s="69" t="s">
        <v>17</v>
      </c>
      <c r="E79" s="49"/>
      <c r="F79" s="56">
        <f>0</f>
        <v>0</v>
      </c>
      <c r="G79" s="56"/>
      <c r="H79" s="56">
        <v>0</v>
      </c>
    </row>
    <row r="80" spans="1:8" ht="34.5" x14ac:dyDescent="0.25">
      <c r="A80" s="58" t="s">
        <v>17</v>
      </c>
      <c r="B80" s="59" t="s">
        <v>148</v>
      </c>
      <c r="C80" s="60" t="s">
        <v>149</v>
      </c>
      <c r="D80" s="72" t="s">
        <v>17</v>
      </c>
      <c r="E80" s="48">
        <f>E83</f>
        <v>0</v>
      </c>
      <c r="F80" s="50">
        <f>F83+F82</f>
        <v>0</v>
      </c>
      <c r="G80" s="50">
        <f>G83</f>
        <v>0</v>
      </c>
      <c r="H80" s="50">
        <f>H83+H81</f>
        <v>0</v>
      </c>
    </row>
    <row r="81" spans="1:8" ht="90.75" x14ac:dyDescent="0.25">
      <c r="A81" s="58"/>
      <c r="B81" s="64" t="s">
        <v>150</v>
      </c>
      <c r="C81" s="73" t="s">
        <v>151</v>
      </c>
      <c r="D81" s="35"/>
      <c r="E81" s="55">
        <f t="shared" ref="E81:G84" si="7">E82</f>
        <v>0</v>
      </c>
      <c r="F81" s="50">
        <f t="shared" si="7"/>
        <v>0</v>
      </c>
      <c r="G81" s="50">
        <f t="shared" si="7"/>
        <v>0</v>
      </c>
      <c r="H81" s="50">
        <f>H82</f>
        <v>0</v>
      </c>
    </row>
    <row r="82" spans="1:8" ht="79.5" x14ac:dyDescent="0.25">
      <c r="A82" s="58"/>
      <c r="B82" s="67" t="s">
        <v>152</v>
      </c>
      <c r="C82" s="53" t="s">
        <v>153</v>
      </c>
      <c r="D82" s="54" t="s">
        <v>17</v>
      </c>
      <c r="E82" s="55">
        <f t="shared" si="7"/>
        <v>0</v>
      </c>
      <c r="F82" s="50">
        <f>0</f>
        <v>0</v>
      </c>
      <c r="G82" s="50">
        <f t="shared" si="7"/>
        <v>0</v>
      </c>
      <c r="H82" s="50">
        <v>0</v>
      </c>
    </row>
    <row r="83" spans="1:8" ht="90.75" x14ac:dyDescent="0.25">
      <c r="A83" s="63" t="s">
        <v>17</v>
      </c>
      <c r="B83" s="64" t="s">
        <v>154</v>
      </c>
      <c r="C83" s="73" t="s">
        <v>155</v>
      </c>
      <c r="D83" s="35"/>
      <c r="E83" s="55">
        <f t="shared" si="7"/>
        <v>0</v>
      </c>
      <c r="F83" s="50">
        <f t="shared" si="7"/>
        <v>0</v>
      </c>
      <c r="G83" s="50">
        <f t="shared" si="7"/>
        <v>0</v>
      </c>
      <c r="H83" s="50">
        <v>0</v>
      </c>
    </row>
    <row r="84" spans="1:8" ht="79.5" x14ac:dyDescent="0.25">
      <c r="A84" s="51" t="s">
        <v>17</v>
      </c>
      <c r="B84" s="67" t="s">
        <v>156</v>
      </c>
      <c r="C84" s="53" t="s">
        <v>157</v>
      </c>
      <c r="D84" s="54" t="s">
        <v>17</v>
      </c>
      <c r="E84" s="55">
        <f t="shared" si="7"/>
        <v>0</v>
      </c>
      <c r="F84" s="50"/>
      <c r="G84" s="50">
        <f t="shared" si="7"/>
        <v>0</v>
      </c>
      <c r="H84" s="50">
        <v>0</v>
      </c>
    </row>
    <row r="85" spans="1:8" x14ac:dyDescent="0.25">
      <c r="A85" s="51" t="s">
        <v>17</v>
      </c>
      <c r="B85" s="52"/>
      <c r="C85" s="53"/>
      <c r="D85" s="54" t="s">
        <v>17</v>
      </c>
      <c r="E85" s="55"/>
      <c r="F85" s="56"/>
      <c r="G85" s="56"/>
      <c r="H85" s="50"/>
    </row>
    <row r="86" spans="1:8" x14ac:dyDescent="0.25">
      <c r="A86" s="39" t="s">
        <v>17</v>
      </c>
      <c r="B86" s="40" t="s">
        <v>158</v>
      </c>
      <c r="C86" s="41" t="s">
        <v>159</v>
      </c>
      <c r="D86" s="42" t="s">
        <v>17</v>
      </c>
      <c r="E86" s="43">
        <f>E87+E90</f>
        <v>0</v>
      </c>
      <c r="F86" s="38">
        <f>F87+F95</f>
        <v>185000</v>
      </c>
      <c r="G86" s="38">
        <f>G87+G90</f>
        <v>0</v>
      </c>
      <c r="H86" s="38">
        <f>H87+H95</f>
        <v>3596</v>
      </c>
    </row>
    <row r="87" spans="1:8" x14ac:dyDescent="0.25">
      <c r="A87" s="44" t="s">
        <v>17</v>
      </c>
      <c r="B87" s="45" t="s">
        <v>160</v>
      </c>
      <c r="C87" s="60" t="s">
        <v>161</v>
      </c>
      <c r="D87" s="72"/>
      <c r="E87" s="48">
        <f>E88</f>
        <v>0</v>
      </c>
      <c r="F87" s="50">
        <f>F88+F89</f>
        <v>0</v>
      </c>
      <c r="G87" s="50">
        <f>G88</f>
        <v>0</v>
      </c>
      <c r="H87" s="50">
        <f>H88</f>
        <v>0</v>
      </c>
    </row>
    <row r="88" spans="1:8" ht="34.5" x14ac:dyDescent="0.25">
      <c r="A88" s="51" t="s">
        <v>17</v>
      </c>
      <c r="B88" s="52" t="s">
        <v>162</v>
      </c>
      <c r="C88" s="74" t="s">
        <v>163</v>
      </c>
      <c r="D88" s="35"/>
      <c r="E88" s="36"/>
      <c r="F88" s="75"/>
      <c r="G88" s="75"/>
      <c r="H88" s="56">
        <f>H89</f>
        <v>0</v>
      </c>
    </row>
    <row r="89" spans="1:8" ht="34.5" x14ac:dyDescent="0.25">
      <c r="A89" s="51" t="s">
        <v>17</v>
      </c>
      <c r="B89" s="52" t="s">
        <v>164</v>
      </c>
      <c r="C89" s="74" t="s">
        <v>163</v>
      </c>
      <c r="D89" s="35"/>
      <c r="E89" s="36"/>
      <c r="F89" s="133"/>
      <c r="G89" s="75"/>
      <c r="H89" s="56"/>
    </row>
    <row r="90" spans="1:8" x14ac:dyDescent="0.25">
      <c r="A90" s="44" t="s">
        <v>17</v>
      </c>
      <c r="B90" s="45" t="s">
        <v>165</v>
      </c>
      <c r="C90" s="46" t="s">
        <v>166</v>
      </c>
      <c r="D90" s="47" t="s">
        <v>17</v>
      </c>
      <c r="E90" s="48">
        <f>E91</f>
        <v>0</v>
      </c>
      <c r="F90" s="50">
        <f>F91</f>
        <v>0</v>
      </c>
      <c r="G90" s="50">
        <f>G91</f>
        <v>0</v>
      </c>
      <c r="H90" s="50">
        <f>H91</f>
        <v>0</v>
      </c>
    </row>
    <row r="91" spans="1:8" ht="23.25" x14ac:dyDescent="0.25">
      <c r="A91" s="51" t="s">
        <v>17</v>
      </c>
      <c r="B91" s="52" t="s">
        <v>167</v>
      </c>
      <c r="C91" s="53" t="s">
        <v>168</v>
      </c>
      <c r="D91" s="54" t="s">
        <v>17</v>
      </c>
      <c r="E91" s="55">
        <f>E92+E93+E94</f>
        <v>0</v>
      </c>
      <c r="F91" s="50">
        <f>F92+F93+F94</f>
        <v>0</v>
      </c>
      <c r="G91" s="50">
        <f>G92+G93+G94</f>
        <v>0</v>
      </c>
      <c r="H91" s="50"/>
    </row>
    <row r="92" spans="1:8" ht="34.5" x14ac:dyDescent="0.25">
      <c r="A92" s="51" t="s">
        <v>17</v>
      </c>
      <c r="B92" s="52" t="s">
        <v>169</v>
      </c>
      <c r="C92" s="53" t="s">
        <v>170</v>
      </c>
      <c r="D92" s="54" t="s">
        <v>17</v>
      </c>
      <c r="E92" s="55"/>
      <c r="F92" s="56">
        <f>100000-100000</f>
        <v>0</v>
      </c>
      <c r="G92" s="56"/>
      <c r="H92" s="56"/>
    </row>
    <row r="93" spans="1:8" ht="23.25" x14ac:dyDescent="0.25">
      <c r="A93" s="51" t="s">
        <v>17</v>
      </c>
      <c r="B93" s="52" t="s">
        <v>171</v>
      </c>
      <c r="C93" s="53" t="s">
        <v>172</v>
      </c>
      <c r="D93" s="54" t="s">
        <v>17</v>
      </c>
      <c r="E93" s="55"/>
      <c r="F93" s="56">
        <v>0</v>
      </c>
      <c r="G93" s="56"/>
      <c r="H93" s="56">
        <v>0</v>
      </c>
    </row>
    <row r="94" spans="1:8" ht="34.5" x14ac:dyDescent="0.25">
      <c r="A94" s="51" t="s">
        <v>17</v>
      </c>
      <c r="B94" s="52" t="s">
        <v>173</v>
      </c>
      <c r="C94" s="53" t="s">
        <v>174</v>
      </c>
      <c r="D94" s="54" t="s">
        <v>17</v>
      </c>
      <c r="E94" s="55"/>
      <c r="F94" s="56">
        <v>0</v>
      </c>
      <c r="G94" s="56"/>
      <c r="H94" s="56">
        <v>0</v>
      </c>
    </row>
    <row r="95" spans="1:8" x14ac:dyDescent="0.25">
      <c r="A95" s="39" t="s">
        <v>17</v>
      </c>
      <c r="B95" s="40" t="s">
        <v>684</v>
      </c>
      <c r="C95" s="41" t="s">
        <v>683</v>
      </c>
      <c r="D95" s="42" t="s">
        <v>17</v>
      </c>
      <c r="E95" s="43"/>
      <c r="F95" s="38">
        <f>F96</f>
        <v>185000</v>
      </c>
      <c r="G95" s="38"/>
      <c r="H95" s="38">
        <f>H96</f>
        <v>3596</v>
      </c>
    </row>
    <row r="96" spans="1:8" ht="23.25" x14ac:dyDescent="0.25">
      <c r="A96" s="39" t="s">
        <v>17</v>
      </c>
      <c r="B96" s="40" t="s">
        <v>681</v>
      </c>
      <c r="C96" s="57" t="s">
        <v>682</v>
      </c>
      <c r="D96" s="42" t="s">
        <v>17</v>
      </c>
      <c r="E96" s="43"/>
      <c r="F96" s="38">
        <v>185000</v>
      </c>
      <c r="G96" s="38"/>
      <c r="H96" s="38">
        <v>3596</v>
      </c>
    </row>
    <row r="97" spans="1:8" x14ac:dyDescent="0.25">
      <c r="A97" s="32" t="s">
        <v>17</v>
      </c>
      <c r="B97" s="33" t="s">
        <v>175</v>
      </c>
      <c r="C97" s="34" t="s">
        <v>176</v>
      </c>
      <c r="D97" s="35" t="s">
        <v>17</v>
      </c>
      <c r="E97" s="36">
        <f>E98+E135+E141</f>
        <v>14405471.48</v>
      </c>
      <c r="F97" s="38">
        <f>F98+F135+F141</f>
        <v>16864971.48</v>
      </c>
      <c r="G97" s="38">
        <f>G98+G135+G141</f>
        <v>51000</v>
      </c>
      <c r="H97" s="38">
        <f>H98+H135+H141</f>
        <v>61232.42</v>
      </c>
    </row>
    <row r="98" spans="1:8" ht="34.5" x14ac:dyDescent="0.25">
      <c r="A98" s="32" t="s">
        <v>17</v>
      </c>
      <c r="B98" s="33" t="s">
        <v>177</v>
      </c>
      <c r="C98" s="34" t="s">
        <v>178</v>
      </c>
      <c r="D98" s="35" t="s">
        <v>17</v>
      </c>
      <c r="E98" s="36">
        <f>E99+E104+E116+E119</f>
        <v>14405471.48</v>
      </c>
      <c r="F98" s="38">
        <f>F99+F104+F116+F119</f>
        <v>16864971.48</v>
      </c>
      <c r="G98" s="38">
        <f>G99+G104+G116+G119</f>
        <v>51000</v>
      </c>
      <c r="H98" s="38">
        <f>H99+H104+H116+H119</f>
        <v>61232.42</v>
      </c>
    </row>
    <row r="99" spans="1:8" ht="23.25" x14ac:dyDescent="0.25">
      <c r="A99" s="32" t="s">
        <v>17</v>
      </c>
      <c r="B99" s="33" t="s">
        <v>179</v>
      </c>
      <c r="C99" s="34" t="s">
        <v>180</v>
      </c>
      <c r="D99" s="35" t="s">
        <v>17</v>
      </c>
      <c r="E99" s="36">
        <f>E100+E102</f>
        <v>612000</v>
      </c>
      <c r="F99" s="38">
        <f t="shared" ref="F99:H99" si="8">F100+F102</f>
        <v>612000</v>
      </c>
      <c r="G99" s="38">
        <f t="shared" si="8"/>
        <v>51000</v>
      </c>
      <c r="H99" s="38">
        <f t="shared" si="8"/>
        <v>51000</v>
      </c>
    </row>
    <row r="100" spans="1:8" ht="23.25" x14ac:dyDescent="0.25">
      <c r="A100" s="51" t="s">
        <v>17</v>
      </c>
      <c r="B100" s="52" t="s">
        <v>181</v>
      </c>
      <c r="C100" s="53" t="s">
        <v>182</v>
      </c>
      <c r="D100" s="54" t="s">
        <v>17</v>
      </c>
      <c r="E100" s="55">
        <f>E101</f>
        <v>612000</v>
      </c>
      <c r="F100" s="50">
        <f t="shared" ref="F100:H100" si="9">F101</f>
        <v>612000</v>
      </c>
      <c r="G100" s="50">
        <f>H100</f>
        <v>51000</v>
      </c>
      <c r="H100" s="50">
        <f t="shared" si="9"/>
        <v>51000</v>
      </c>
    </row>
    <row r="101" spans="1:8" ht="34.5" x14ac:dyDescent="0.25">
      <c r="A101" s="51" t="s">
        <v>17</v>
      </c>
      <c r="B101" s="52" t="s">
        <v>183</v>
      </c>
      <c r="C101" s="53" t="s">
        <v>184</v>
      </c>
      <c r="D101" s="54" t="s">
        <v>17</v>
      </c>
      <c r="E101" s="55">
        <f>F101</f>
        <v>612000</v>
      </c>
      <c r="F101" s="56">
        <v>612000</v>
      </c>
      <c r="G101" s="56">
        <f>H101</f>
        <v>51000</v>
      </c>
      <c r="H101" s="56">
        <v>51000</v>
      </c>
    </row>
    <row r="102" spans="1:8" ht="45.75" x14ac:dyDescent="0.25">
      <c r="A102" s="51" t="s">
        <v>17</v>
      </c>
      <c r="B102" s="76" t="s">
        <v>185</v>
      </c>
      <c r="C102" s="53" t="s">
        <v>186</v>
      </c>
      <c r="D102" s="54" t="s">
        <v>17</v>
      </c>
      <c r="E102" s="55">
        <f>E103</f>
        <v>0</v>
      </c>
      <c r="F102" s="50">
        <f>F103</f>
        <v>0</v>
      </c>
      <c r="G102" s="50">
        <f t="shared" ref="G102:H102" si="10">G103</f>
        <v>0</v>
      </c>
      <c r="H102" s="50">
        <f t="shared" si="10"/>
        <v>0</v>
      </c>
    </row>
    <row r="103" spans="1:8" ht="45.75" x14ac:dyDescent="0.25">
      <c r="A103" s="51" t="s">
        <v>17</v>
      </c>
      <c r="B103" s="76" t="s">
        <v>187</v>
      </c>
      <c r="C103" s="53" t="s">
        <v>188</v>
      </c>
      <c r="D103" s="54" t="s">
        <v>17</v>
      </c>
      <c r="E103" s="55"/>
      <c r="F103" s="56"/>
      <c r="G103" s="56"/>
      <c r="H103" s="56"/>
    </row>
    <row r="104" spans="1:8" ht="34.5" x14ac:dyDescent="0.25">
      <c r="A104" s="32" t="s">
        <v>17</v>
      </c>
      <c r="B104" s="33" t="s">
        <v>189</v>
      </c>
      <c r="C104" s="34" t="s">
        <v>190</v>
      </c>
      <c r="D104" s="35" t="s">
        <v>17</v>
      </c>
      <c r="E104" s="36">
        <f>E1184+E109</f>
        <v>0</v>
      </c>
      <c r="F104" s="38">
        <f>F111+F107+F109+F105</f>
        <v>2323500</v>
      </c>
      <c r="G104" s="38">
        <f>G1184+G109</f>
        <v>0</v>
      </c>
      <c r="H104" s="38">
        <v>0</v>
      </c>
    </row>
    <row r="105" spans="1:8" ht="102" x14ac:dyDescent="0.25">
      <c r="A105" s="51" t="s">
        <v>17</v>
      </c>
      <c r="B105" s="52" t="s">
        <v>191</v>
      </c>
      <c r="C105" s="53" t="s">
        <v>192</v>
      </c>
      <c r="D105" s="54" t="s">
        <v>17</v>
      </c>
      <c r="E105" s="55">
        <f>E106</f>
        <v>0</v>
      </c>
      <c r="F105" s="50">
        <f t="shared" ref="F105:H105" si="11">F106</f>
        <v>0</v>
      </c>
      <c r="G105" s="50">
        <f t="shared" si="11"/>
        <v>0</v>
      </c>
      <c r="H105" s="50">
        <f t="shared" si="11"/>
        <v>0</v>
      </c>
    </row>
    <row r="106" spans="1:8" ht="102" x14ac:dyDescent="0.25">
      <c r="A106" s="51" t="s">
        <v>17</v>
      </c>
      <c r="B106" s="52" t="s">
        <v>193</v>
      </c>
      <c r="C106" s="53" t="s">
        <v>194</v>
      </c>
      <c r="D106" s="54" t="s">
        <v>17</v>
      </c>
      <c r="E106" s="55"/>
      <c r="F106" s="56"/>
      <c r="G106" s="56"/>
      <c r="H106" s="56"/>
    </row>
    <row r="107" spans="1:8" ht="113.25" x14ac:dyDescent="0.25">
      <c r="A107" s="51"/>
      <c r="B107" s="52" t="s">
        <v>195</v>
      </c>
      <c r="C107" s="53" t="s">
        <v>196</v>
      </c>
      <c r="D107" s="54"/>
      <c r="E107" s="55"/>
      <c r="F107" s="56">
        <f>F108</f>
        <v>0</v>
      </c>
      <c r="G107" s="56"/>
      <c r="H107" s="56"/>
    </row>
    <row r="108" spans="1:8" ht="113.25" x14ac:dyDescent="0.25">
      <c r="A108" s="51"/>
      <c r="B108" s="52" t="s">
        <v>197</v>
      </c>
      <c r="C108" s="53" t="s">
        <v>196</v>
      </c>
      <c r="D108" s="54"/>
      <c r="E108" s="55"/>
      <c r="F108" s="56"/>
      <c r="G108" s="56"/>
      <c r="H108" s="56"/>
    </row>
    <row r="109" spans="1:8" ht="68.25" x14ac:dyDescent="0.25">
      <c r="A109" s="51" t="s">
        <v>17</v>
      </c>
      <c r="B109" s="52" t="s">
        <v>198</v>
      </c>
      <c r="C109" s="53" t="s">
        <v>199</v>
      </c>
      <c r="D109" s="54" t="s">
        <v>17</v>
      </c>
      <c r="E109" s="55">
        <f>E110</f>
        <v>0</v>
      </c>
      <c r="F109" s="50">
        <f t="shared" ref="F109:H109" si="12">F110</f>
        <v>0</v>
      </c>
      <c r="G109" s="50">
        <f t="shared" si="12"/>
        <v>0</v>
      </c>
      <c r="H109" s="50">
        <f t="shared" si="12"/>
        <v>0</v>
      </c>
    </row>
    <row r="110" spans="1:8" ht="79.5" x14ac:dyDescent="0.25">
      <c r="A110" s="51" t="s">
        <v>17</v>
      </c>
      <c r="B110" s="52" t="s">
        <v>200</v>
      </c>
      <c r="C110" s="53" t="s">
        <v>201</v>
      </c>
      <c r="D110" s="54" t="s">
        <v>17</v>
      </c>
      <c r="E110" s="55"/>
      <c r="F110" s="56">
        <v>0</v>
      </c>
      <c r="G110" s="56"/>
      <c r="H110" s="56"/>
    </row>
    <row r="111" spans="1:8" x14ac:dyDescent="0.25">
      <c r="A111" s="32" t="s">
        <v>17</v>
      </c>
      <c r="B111" s="33" t="s">
        <v>189</v>
      </c>
      <c r="C111" s="34" t="s">
        <v>202</v>
      </c>
      <c r="D111" s="35" t="s">
        <v>17</v>
      </c>
      <c r="E111" s="36">
        <f>E112</f>
        <v>0</v>
      </c>
      <c r="F111" s="38">
        <f>F112</f>
        <v>2323500</v>
      </c>
      <c r="G111" s="38">
        <f t="shared" ref="G111:H111" si="13">G112</f>
        <v>0</v>
      </c>
      <c r="H111" s="38">
        <f t="shared" si="13"/>
        <v>0</v>
      </c>
    </row>
    <row r="112" spans="1:8" x14ac:dyDescent="0.25">
      <c r="A112" s="51" t="s">
        <v>17</v>
      </c>
      <c r="B112" s="52" t="s">
        <v>203</v>
      </c>
      <c r="C112" s="53" t="s">
        <v>204</v>
      </c>
      <c r="D112" s="54" t="s">
        <v>17</v>
      </c>
      <c r="E112" s="55">
        <f>E113</f>
        <v>0</v>
      </c>
      <c r="F112" s="50">
        <f t="shared" ref="F112:H112" si="14">F113</f>
        <v>2323500</v>
      </c>
      <c r="G112" s="50">
        <f t="shared" si="14"/>
        <v>0</v>
      </c>
      <c r="H112" s="50">
        <f t="shared" si="14"/>
        <v>0</v>
      </c>
    </row>
    <row r="113" spans="1:8" ht="45.75" x14ac:dyDescent="0.25">
      <c r="A113" s="51" t="s">
        <v>17</v>
      </c>
      <c r="B113" s="52" t="s">
        <v>205</v>
      </c>
      <c r="C113" s="53" t="s">
        <v>206</v>
      </c>
      <c r="D113" s="54" t="s">
        <v>17</v>
      </c>
      <c r="E113" s="55"/>
      <c r="F113" s="50">
        <f>F114+F115</f>
        <v>2323500</v>
      </c>
      <c r="G113" s="50"/>
      <c r="H113" s="50">
        <f>H114+H115</f>
        <v>0</v>
      </c>
    </row>
    <row r="114" spans="1:8" ht="23.25" x14ac:dyDescent="0.25">
      <c r="A114" s="51"/>
      <c r="B114" s="52"/>
      <c r="C114" s="53" t="s">
        <v>207</v>
      </c>
      <c r="D114" s="54"/>
      <c r="E114" s="55"/>
      <c r="F114" s="50"/>
      <c r="G114" s="50"/>
      <c r="H114" s="50"/>
    </row>
    <row r="115" spans="1:8" x14ac:dyDescent="0.25">
      <c r="A115" s="51"/>
      <c r="B115" s="52"/>
      <c r="C115" s="53" t="s">
        <v>678</v>
      </c>
      <c r="D115" s="54"/>
      <c r="E115" s="55"/>
      <c r="F115" s="50">
        <v>2323500</v>
      </c>
      <c r="G115" s="50"/>
      <c r="H115" s="50">
        <v>0</v>
      </c>
    </row>
    <row r="116" spans="1:8" ht="23.25" x14ac:dyDescent="0.25">
      <c r="A116" s="32" t="s">
        <v>17</v>
      </c>
      <c r="B116" s="33" t="s">
        <v>208</v>
      </c>
      <c r="C116" s="34" t="s">
        <v>209</v>
      </c>
      <c r="D116" s="35" t="s">
        <v>17</v>
      </c>
      <c r="E116" s="36">
        <f>E117</f>
        <v>0</v>
      </c>
      <c r="F116" s="38">
        <f t="shared" ref="F116:H117" si="15">F117</f>
        <v>136000</v>
      </c>
      <c r="G116" s="38">
        <f t="shared" si="15"/>
        <v>0</v>
      </c>
      <c r="H116" s="38">
        <f t="shared" si="15"/>
        <v>10232.42</v>
      </c>
    </row>
    <row r="117" spans="1:8" ht="45.75" x14ac:dyDescent="0.25">
      <c r="A117" s="51" t="s">
        <v>17</v>
      </c>
      <c r="B117" s="52" t="s">
        <v>210</v>
      </c>
      <c r="C117" s="53" t="s">
        <v>211</v>
      </c>
      <c r="D117" s="54" t="s">
        <v>17</v>
      </c>
      <c r="E117" s="55">
        <f>E118</f>
        <v>0</v>
      </c>
      <c r="F117" s="50">
        <f t="shared" si="15"/>
        <v>136000</v>
      </c>
      <c r="G117" s="50">
        <f t="shared" si="15"/>
        <v>0</v>
      </c>
      <c r="H117" s="50">
        <f t="shared" si="15"/>
        <v>10232.42</v>
      </c>
    </row>
    <row r="118" spans="1:8" ht="57" x14ac:dyDescent="0.25">
      <c r="A118" s="51" t="s">
        <v>17</v>
      </c>
      <c r="B118" s="52" t="s">
        <v>212</v>
      </c>
      <c r="C118" s="53" t="s">
        <v>213</v>
      </c>
      <c r="D118" s="54" t="s">
        <v>17</v>
      </c>
      <c r="E118" s="55"/>
      <c r="F118" s="56">
        <v>136000</v>
      </c>
      <c r="G118" s="56"/>
      <c r="H118" s="56">
        <v>10232.42</v>
      </c>
    </row>
    <row r="119" spans="1:8" x14ac:dyDescent="0.25">
      <c r="A119" s="32" t="s">
        <v>17</v>
      </c>
      <c r="B119" s="33" t="s">
        <v>214</v>
      </c>
      <c r="C119" s="34" t="s">
        <v>215</v>
      </c>
      <c r="D119" s="35" t="s">
        <v>17</v>
      </c>
      <c r="E119" s="36">
        <f>E120+E125+E122</f>
        <v>13793471.48</v>
      </c>
      <c r="F119" s="38">
        <f>F120+F125+F122</f>
        <v>13793471.48</v>
      </c>
      <c r="G119" s="38">
        <f>G120+G125+G122</f>
        <v>0</v>
      </c>
      <c r="H119" s="38">
        <f>H120+H125+H122</f>
        <v>0</v>
      </c>
    </row>
    <row r="120" spans="1:8" ht="68.25" x14ac:dyDescent="0.25">
      <c r="A120" s="51" t="s">
        <v>17</v>
      </c>
      <c r="B120" s="52" t="s">
        <v>216</v>
      </c>
      <c r="C120" s="53" t="s">
        <v>217</v>
      </c>
      <c r="D120" s="54" t="s">
        <v>17</v>
      </c>
      <c r="E120" s="55">
        <f>E121</f>
        <v>0</v>
      </c>
      <c r="F120" s="50">
        <f t="shared" ref="F120:G120" si="16">F121</f>
        <v>0</v>
      </c>
      <c r="G120" s="50">
        <f t="shared" si="16"/>
        <v>0</v>
      </c>
      <c r="H120" s="50">
        <f>H121</f>
        <v>0</v>
      </c>
    </row>
    <row r="121" spans="1:8" ht="68.25" x14ac:dyDescent="0.25">
      <c r="A121" s="51" t="s">
        <v>17</v>
      </c>
      <c r="B121" s="52" t="s">
        <v>218</v>
      </c>
      <c r="C121" s="53" t="s">
        <v>219</v>
      </c>
      <c r="D121" s="54" t="s">
        <v>17</v>
      </c>
      <c r="E121" s="55">
        <f>F121</f>
        <v>0</v>
      </c>
      <c r="F121" s="56">
        <v>0</v>
      </c>
      <c r="G121" s="56">
        <f>H121</f>
        <v>0</v>
      </c>
      <c r="H121" s="56">
        <v>0</v>
      </c>
    </row>
    <row r="122" spans="1:8" ht="79.5" x14ac:dyDescent="0.25">
      <c r="A122" s="51" t="s">
        <v>17</v>
      </c>
      <c r="B122" s="52" t="s">
        <v>220</v>
      </c>
      <c r="C122" s="53" t="s">
        <v>221</v>
      </c>
      <c r="D122" s="54" t="s">
        <v>17</v>
      </c>
      <c r="E122" s="55">
        <f>F122</f>
        <v>13408400</v>
      </c>
      <c r="F122" s="56">
        <f>F123+F124</f>
        <v>13408400</v>
      </c>
      <c r="G122" s="56">
        <f>G123</f>
        <v>0</v>
      </c>
      <c r="H122" s="56">
        <f>H123+H124</f>
        <v>0</v>
      </c>
    </row>
    <row r="123" spans="1:8" x14ac:dyDescent="0.25">
      <c r="A123" s="51" t="s">
        <v>17</v>
      </c>
      <c r="B123" s="52"/>
      <c r="C123" s="53" t="s">
        <v>679</v>
      </c>
      <c r="D123" s="54" t="s">
        <v>17</v>
      </c>
      <c r="E123" s="55">
        <f>F123</f>
        <v>2902000</v>
      </c>
      <c r="F123" s="56">
        <v>2902000</v>
      </c>
      <c r="G123" s="56">
        <f>H123</f>
        <v>0</v>
      </c>
      <c r="H123" s="56">
        <v>0</v>
      </c>
    </row>
    <row r="124" spans="1:8" x14ac:dyDescent="0.25">
      <c r="A124" s="51" t="s">
        <v>17</v>
      </c>
      <c r="B124" s="52"/>
      <c r="C124" s="53" t="s">
        <v>680</v>
      </c>
      <c r="D124" s="54" t="s">
        <v>17</v>
      </c>
      <c r="E124" s="55">
        <f>F124</f>
        <v>10506400</v>
      </c>
      <c r="F124" s="56">
        <v>10506400</v>
      </c>
      <c r="G124" s="56">
        <v>0</v>
      </c>
      <c r="H124" s="56">
        <f>G124</f>
        <v>0</v>
      </c>
    </row>
    <row r="125" spans="1:8" ht="23.25" x14ac:dyDescent="0.25">
      <c r="A125" s="51" t="s">
        <v>17</v>
      </c>
      <c r="B125" s="52" t="s">
        <v>222</v>
      </c>
      <c r="C125" s="53" t="s">
        <v>223</v>
      </c>
      <c r="D125" s="54" t="s">
        <v>17</v>
      </c>
      <c r="E125" s="55">
        <f>E126</f>
        <v>385071.48</v>
      </c>
      <c r="F125" s="50">
        <f>F126</f>
        <v>385071.48</v>
      </c>
      <c r="G125" s="50">
        <f>G126</f>
        <v>0</v>
      </c>
      <c r="H125" s="50">
        <f>H126</f>
        <v>0</v>
      </c>
    </row>
    <row r="126" spans="1:8" ht="34.5" x14ac:dyDescent="0.25">
      <c r="A126" s="51" t="s">
        <v>17</v>
      </c>
      <c r="B126" s="52" t="s">
        <v>224</v>
      </c>
      <c r="C126" s="53" t="s">
        <v>225</v>
      </c>
      <c r="D126" s="54" t="s">
        <v>17</v>
      </c>
      <c r="E126" s="55">
        <f>SUM(E127:E134)</f>
        <v>385071.48</v>
      </c>
      <c r="F126" s="50">
        <f>SUM(F127:F134)</f>
        <v>385071.48</v>
      </c>
      <c r="G126" s="50">
        <f>G127+G128+G129+G132+G134+G131</f>
        <v>0</v>
      </c>
      <c r="H126" s="50">
        <f>H127+H128+H129+H132+H134+H131</f>
        <v>0</v>
      </c>
    </row>
    <row r="127" spans="1:8" ht="34.5" x14ac:dyDescent="0.25">
      <c r="A127" s="51" t="s">
        <v>17</v>
      </c>
      <c r="B127" s="52" t="s">
        <v>224</v>
      </c>
      <c r="C127" s="53" t="s">
        <v>226</v>
      </c>
      <c r="D127" s="54" t="s">
        <v>17</v>
      </c>
      <c r="E127" s="55">
        <f t="shared" ref="E127:E128" si="17">F127</f>
        <v>13300</v>
      </c>
      <c r="F127" s="56">
        <v>13300</v>
      </c>
      <c r="G127" s="56">
        <f>H127</f>
        <v>0</v>
      </c>
      <c r="H127" s="56">
        <v>0</v>
      </c>
    </row>
    <row r="128" spans="1:8" ht="23.25" x14ac:dyDescent="0.25">
      <c r="A128" s="51" t="s">
        <v>17</v>
      </c>
      <c r="B128" s="52" t="s">
        <v>224</v>
      </c>
      <c r="C128" s="53" t="s">
        <v>227</v>
      </c>
      <c r="D128" s="54" t="s">
        <v>17</v>
      </c>
      <c r="E128" s="55" t="str">
        <f t="shared" si="17"/>
        <v xml:space="preserve"> </v>
      </c>
      <c r="F128" s="56" t="s">
        <v>596</v>
      </c>
      <c r="G128" s="56"/>
      <c r="H128" s="56"/>
    </row>
    <row r="129" spans="1:8" ht="23.25" x14ac:dyDescent="0.25">
      <c r="A129" s="51" t="s">
        <v>17</v>
      </c>
      <c r="B129" s="52" t="s">
        <v>224</v>
      </c>
      <c r="C129" s="53" t="s">
        <v>228</v>
      </c>
      <c r="D129" s="54" t="s">
        <v>17</v>
      </c>
      <c r="E129" s="55">
        <f>F129</f>
        <v>371771.48</v>
      </c>
      <c r="F129" s="56">
        <v>371771.48</v>
      </c>
      <c r="G129" s="56">
        <f>H129</f>
        <v>0</v>
      </c>
      <c r="H129" s="56">
        <v>0</v>
      </c>
    </row>
    <row r="130" spans="1:8" x14ac:dyDescent="0.25">
      <c r="A130" s="51" t="s">
        <v>17</v>
      </c>
      <c r="B130" s="52" t="s">
        <v>224</v>
      </c>
      <c r="C130" s="53" t="s">
        <v>229</v>
      </c>
      <c r="D130" s="54" t="s">
        <v>17</v>
      </c>
      <c r="E130" s="77"/>
      <c r="F130" s="56"/>
      <c r="G130" s="56">
        <f>H130</f>
        <v>0</v>
      </c>
      <c r="H130" s="56"/>
    </row>
    <row r="131" spans="1:8" ht="23.25" x14ac:dyDescent="0.25">
      <c r="A131" s="51" t="s">
        <v>17</v>
      </c>
      <c r="B131" s="52" t="s">
        <v>224</v>
      </c>
      <c r="C131" s="134" t="s">
        <v>685</v>
      </c>
      <c r="D131" s="54" t="s">
        <v>17</v>
      </c>
      <c r="E131" s="55">
        <v>0</v>
      </c>
      <c r="F131" s="56">
        <v>0</v>
      </c>
      <c r="G131" s="56">
        <v>0</v>
      </c>
      <c r="H131" s="56">
        <v>0</v>
      </c>
    </row>
    <row r="132" spans="1:8" ht="24.75" x14ac:dyDescent="0.25">
      <c r="A132" s="51" t="s">
        <v>17</v>
      </c>
      <c r="B132" s="52" t="s">
        <v>224</v>
      </c>
      <c r="C132" s="135" t="s">
        <v>230</v>
      </c>
      <c r="D132" s="54" t="s">
        <v>17</v>
      </c>
      <c r="E132" s="55">
        <f>F132</f>
        <v>0</v>
      </c>
      <c r="F132" s="56"/>
      <c r="G132" s="56">
        <f>H132</f>
        <v>0</v>
      </c>
      <c r="H132" s="56">
        <v>0</v>
      </c>
    </row>
    <row r="133" spans="1:8" x14ac:dyDescent="0.25">
      <c r="A133" s="51" t="s">
        <v>17</v>
      </c>
      <c r="B133" s="52" t="s">
        <v>224</v>
      </c>
      <c r="C133" s="53" t="s">
        <v>231</v>
      </c>
      <c r="D133" s="54" t="s">
        <v>17</v>
      </c>
      <c r="E133" s="55"/>
      <c r="F133" s="56"/>
      <c r="G133" s="56"/>
      <c r="H133" s="56"/>
    </row>
    <row r="134" spans="1:8" x14ac:dyDescent="0.25">
      <c r="A134" s="51" t="s">
        <v>17</v>
      </c>
      <c r="B134" s="52" t="s">
        <v>224</v>
      </c>
      <c r="C134" s="53" t="s">
        <v>232</v>
      </c>
      <c r="D134" s="54" t="s">
        <v>17</v>
      </c>
      <c r="E134" s="55">
        <v>0</v>
      </c>
      <c r="F134" s="56">
        <v>0</v>
      </c>
      <c r="G134" s="56">
        <f>H134</f>
        <v>0</v>
      </c>
      <c r="H134" s="56">
        <v>0</v>
      </c>
    </row>
    <row r="135" spans="1:8" ht="23.25" x14ac:dyDescent="0.25">
      <c r="A135" s="39" t="s">
        <v>17</v>
      </c>
      <c r="B135" s="40" t="s">
        <v>233</v>
      </c>
      <c r="C135" s="41" t="s">
        <v>234</v>
      </c>
      <c r="D135" s="42" t="s">
        <v>17</v>
      </c>
      <c r="E135" s="43">
        <f>E136</f>
        <v>0</v>
      </c>
      <c r="F135" s="38">
        <f t="shared" ref="F135:H135" si="18">F136</f>
        <v>0</v>
      </c>
      <c r="G135" s="38">
        <f t="shared" si="18"/>
        <v>0</v>
      </c>
      <c r="H135" s="38">
        <f t="shared" si="18"/>
        <v>0</v>
      </c>
    </row>
    <row r="136" spans="1:8" ht="23.25" x14ac:dyDescent="0.25">
      <c r="A136" s="44" t="s">
        <v>17</v>
      </c>
      <c r="B136" s="45" t="s">
        <v>235</v>
      </c>
      <c r="C136" s="46" t="s">
        <v>236</v>
      </c>
      <c r="D136" s="47" t="s">
        <v>17</v>
      </c>
      <c r="E136" s="48">
        <f>E137+E138</f>
        <v>0</v>
      </c>
      <c r="F136" s="50">
        <f>F137+F138</f>
        <v>0</v>
      </c>
      <c r="G136" s="50">
        <f>G137+G138</f>
        <v>0</v>
      </c>
      <c r="H136" s="50">
        <f>H137+H138</f>
        <v>0</v>
      </c>
    </row>
    <row r="137" spans="1:8" ht="45.75" x14ac:dyDescent="0.25">
      <c r="A137" s="51" t="s">
        <v>17</v>
      </c>
      <c r="B137" s="52" t="s">
        <v>237</v>
      </c>
      <c r="C137" s="53" t="s">
        <v>238</v>
      </c>
      <c r="D137" s="54" t="s">
        <v>17</v>
      </c>
      <c r="E137" s="55"/>
      <c r="F137" s="56">
        <v>0</v>
      </c>
      <c r="G137" s="56"/>
      <c r="H137" s="38"/>
    </row>
    <row r="138" spans="1:8" ht="23.25" x14ac:dyDescent="0.25">
      <c r="A138" s="51" t="s">
        <v>17</v>
      </c>
      <c r="B138" s="52" t="s">
        <v>239</v>
      </c>
      <c r="C138" s="53" t="s">
        <v>240</v>
      </c>
      <c r="D138" s="54" t="s">
        <v>17</v>
      </c>
      <c r="E138" s="55"/>
      <c r="F138" s="56">
        <v>0</v>
      </c>
      <c r="G138" s="56"/>
      <c r="H138" s="56">
        <v>0</v>
      </c>
    </row>
    <row r="139" spans="1:8" ht="79.5" x14ac:dyDescent="0.25">
      <c r="A139" s="51"/>
      <c r="B139" s="40" t="s">
        <v>241</v>
      </c>
      <c r="C139" s="41" t="s">
        <v>242</v>
      </c>
      <c r="D139" s="54"/>
      <c r="E139" s="55"/>
      <c r="F139" s="56"/>
      <c r="G139" s="56"/>
      <c r="H139" s="56">
        <f>H140</f>
        <v>0</v>
      </c>
    </row>
    <row r="140" spans="1:8" ht="34.5" x14ac:dyDescent="0.25">
      <c r="A140" s="51"/>
      <c r="B140" s="52" t="s">
        <v>243</v>
      </c>
      <c r="C140" s="53" t="s">
        <v>244</v>
      </c>
      <c r="D140" s="54"/>
      <c r="E140" s="55"/>
      <c r="F140" s="56"/>
      <c r="G140" s="56"/>
      <c r="H140" s="56">
        <v>0</v>
      </c>
    </row>
    <row r="141" spans="1:8" ht="57" x14ac:dyDescent="0.25">
      <c r="A141" s="32" t="s">
        <v>17</v>
      </c>
      <c r="B141" s="33" t="s">
        <v>245</v>
      </c>
      <c r="C141" s="34" t="s">
        <v>246</v>
      </c>
      <c r="D141" s="35" t="s">
        <v>17</v>
      </c>
      <c r="E141" s="36">
        <f>E142+E143</f>
        <v>0</v>
      </c>
      <c r="F141" s="38">
        <f t="shared" ref="F141:H141" si="19">F142+F143</f>
        <v>0</v>
      </c>
      <c r="G141" s="38">
        <f t="shared" si="19"/>
        <v>0</v>
      </c>
      <c r="H141" s="38">
        <f t="shared" si="19"/>
        <v>0</v>
      </c>
    </row>
    <row r="142" spans="1:8" ht="57" x14ac:dyDescent="0.25">
      <c r="A142" s="51" t="s">
        <v>17</v>
      </c>
      <c r="B142" s="52" t="s">
        <v>247</v>
      </c>
      <c r="C142" s="53" t="s">
        <v>248</v>
      </c>
      <c r="D142" s="54" t="s">
        <v>17</v>
      </c>
      <c r="E142" s="55"/>
      <c r="F142" s="56"/>
      <c r="G142" s="56"/>
      <c r="H142" s="56"/>
    </row>
    <row r="143" spans="1:8" ht="57" x14ac:dyDescent="0.25">
      <c r="A143" s="51" t="s">
        <v>17</v>
      </c>
      <c r="B143" s="52" t="s">
        <v>249</v>
      </c>
      <c r="C143" s="53" t="s">
        <v>250</v>
      </c>
      <c r="D143" s="54" t="s">
        <v>17</v>
      </c>
      <c r="E143" s="55"/>
      <c r="F143" s="56"/>
      <c r="G143" s="56"/>
      <c r="H143" s="56"/>
    </row>
    <row r="144" spans="1:8" x14ac:dyDescent="0.25">
      <c r="A144" s="1"/>
      <c r="B144" s="1"/>
      <c r="C144" s="78"/>
      <c r="D144" s="78"/>
      <c r="E144" s="78"/>
      <c r="F144" s="79"/>
      <c r="G144" s="79"/>
      <c r="H144" s="79"/>
    </row>
    <row r="145" spans="1:8" x14ac:dyDescent="0.25">
      <c r="A145" s="1"/>
      <c r="B145" s="80" t="s">
        <v>251</v>
      </c>
      <c r="C145" s="81"/>
      <c r="D145" s="81"/>
      <c r="E145" s="80" t="s">
        <v>252</v>
      </c>
      <c r="F145" s="82"/>
      <c r="G145" s="82"/>
      <c r="H145" s="83"/>
    </row>
    <row r="146" spans="1:8" x14ac:dyDescent="0.25">
      <c r="A146" s="1"/>
      <c r="B146" s="1"/>
      <c r="C146" s="1"/>
      <c r="D146" s="1"/>
      <c r="E146" s="1"/>
      <c r="F146" s="82"/>
      <c r="G146" s="82"/>
      <c r="H146" s="83"/>
    </row>
    <row r="147" spans="1:8" x14ac:dyDescent="0.25">
      <c r="A147" s="1"/>
      <c r="B147" s="84" t="s">
        <v>686</v>
      </c>
      <c r="C147" s="1"/>
      <c r="D147" s="1"/>
      <c r="E147" s="84" t="s">
        <v>687</v>
      </c>
      <c r="F147" s="82"/>
      <c r="G147" s="82"/>
      <c r="H147" s="83"/>
    </row>
    <row r="148" spans="1:8" x14ac:dyDescent="0.25">
      <c r="A148" s="1"/>
      <c r="B148" s="1"/>
      <c r="C148" s="1"/>
      <c r="D148" s="1"/>
      <c r="E148" s="1"/>
      <c r="F148" s="82"/>
      <c r="G148" s="82"/>
      <c r="H148" s="83"/>
    </row>
  </sheetData>
  <mergeCells count="16">
    <mergeCell ref="A8:B8"/>
    <mergeCell ref="C9:H9"/>
    <mergeCell ref="A10:A12"/>
    <mergeCell ref="B10:B12"/>
    <mergeCell ref="C10:C12"/>
    <mergeCell ref="D10:D12"/>
    <mergeCell ref="E10:E12"/>
    <mergeCell ref="F10:F12"/>
    <mergeCell ref="G10:G12"/>
    <mergeCell ref="H10:H12"/>
    <mergeCell ref="D6:F6"/>
    <mergeCell ref="C2:G2"/>
    <mergeCell ref="C3:F3"/>
    <mergeCell ref="A4:B4"/>
    <mergeCell ref="C4:F4"/>
    <mergeCell ref="D5:F5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topLeftCell="A83" zoomScaleNormal="100" workbookViewId="0">
      <selection activeCell="B104" sqref="B104"/>
    </sheetView>
  </sheetViews>
  <sheetFormatPr defaultRowHeight="15" x14ac:dyDescent="0.25"/>
  <cols>
    <col min="1" max="1" width="5.28515625" customWidth="1"/>
    <col min="2" max="2" width="24.42578125" customWidth="1"/>
    <col min="3" max="3" width="37" customWidth="1"/>
    <col min="4" max="4" width="14" customWidth="1"/>
    <col min="5" max="5" width="17.28515625" customWidth="1"/>
    <col min="6" max="6" width="16.85546875" customWidth="1"/>
    <col min="7" max="7" width="18.7109375" customWidth="1"/>
    <col min="8" max="8" width="12.5703125" customWidth="1"/>
  </cols>
  <sheetData>
    <row r="1" spans="1:7" x14ac:dyDescent="0.25">
      <c r="A1" s="220" t="s">
        <v>0</v>
      </c>
      <c r="B1" s="220"/>
      <c r="C1" s="220"/>
      <c r="D1" s="220"/>
      <c r="E1" s="220"/>
      <c r="F1" s="220"/>
      <c r="G1" s="220"/>
    </row>
    <row r="2" spans="1:7" x14ac:dyDescent="0.25">
      <c r="A2" s="85"/>
      <c r="B2" s="86"/>
      <c r="C2" s="221" t="s">
        <v>253</v>
      </c>
      <c r="D2" s="221"/>
      <c r="E2" s="221"/>
      <c r="F2" s="87"/>
      <c r="G2" s="87"/>
    </row>
    <row r="3" spans="1:7" x14ac:dyDescent="0.25">
      <c r="A3" s="222" t="s">
        <v>254</v>
      </c>
      <c r="B3" s="222"/>
      <c r="C3" s="222"/>
      <c r="D3" s="222"/>
      <c r="E3" s="223"/>
      <c r="F3" s="223"/>
      <c r="G3" s="223"/>
    </row>
    <row r="4" spans="1:7" x14ac:dyDescent="0.25">
      <c r="A4" s="224" t="s">
        <v>910</v>
      </c>
      <c r="B4" s="224"/>
      <c r="C4" s="224"/>
      <c r="D4" s="224"/>
      <c r="E4" s="225"/>
      <c r="F4" s="225"/>
      <c r="G4" s="225"/>
    </row>
    <row r="5" spans="1:7" ht="45" x14ac:dyDescent="0.25">
      <c r="A5" s="88" t="s">
        <v>255</v>
      </c>
      <c r="B5" s="88" t="s">
        <v>256</v>
      </c>
      <c r="C5" s="89" t="s">
        <v>257</v>
      </c>
      <c r="D5" s="90" t="s">
        <v>258</v>
      </c>
      <c r="E5" s="90" t="s">
        <v>259</v>
      </c>
      <c r="F5" s="90" t="s">
        <v>260</v>
      </c>
      <c r="G5" s="90" t="s">
        <v>261</v>
      </c>
    </row>
    <row r="6" spans="1:7" ht="26.25" x14ac:dyDescent="0.25">
      <c r="A6" s="109">
        <v>200</v>
      </c>
      <c r="B6" s="110" t="s">
        <v>262</v>
      </c>
      <c r="C6" s="110" t="s">
        <v>263</v>
      </c>
      <c r="D6" s="111">
        <f>D267+D272</f>
        <v>0</v>
      </c>
      <c r="E6" s="127">
        <f>E7+E14+E19+E30+E40+E241+E246+E251+E255+E272+E277+E281+E286+E291+E37+E27+E267+E304+E231+E225</f>
        <v>28547971.48</v>
      </c>
      <c r="F6" s="127">
        <f>F267+F272</f>
        <v>0</v>
      </c>
      <c r="G6" s="127">
        <f>G7+G14+G19+G30+G37+G40+G225+G231+G241+G246+G255+G267+G281+G286+G291+G304+G277</f>
        <v>596558.80000000005</v>
      </c>
    </row>
    <row r="7" spans="1:7" ht="15.75" x14ac:dyDescent="0.25">
      <c r="A7" s="109">
        <v>200</v>
      </c>
      <c r="B7" s="110" t="s">
        <v>264</v>
      </c>
      <c r="C7" s="110" t="s">
        <v>265</v>
      </c>
      <c r="D7" s="111">
        <f>D8+D11</f>
        <v>0</v>
      </c>
      <c r="E7" s="127">
        <f>E8+E11</f>
        <v>1489700</v>
      </c>
      <c r="F7" s="127">
        <f>F8+F11</f>
        <v>0</v>
      </c>
      <c r="G7" s="127">
        <f>G8+G11</f>
        <v>24283.57</v>
      </c>
    </row>
    <row r="8" spans="1:7" ht="30.75" customHeight="1" x14ac:dyDescent="0.25">
      <c r="A8" s="113">
        <v>200</v>
      </c>
      <c r="B8" s="114" t="s">
        <v>266</v>
      </c>
      <c r="C8" s="114" t="s">
        <v>267</v>
      </c>
      <c r="D8" s="115">
        <f>D9+D10</f>
        <v>0</v>
      </c>
      <c r="E8" s="128">
        <f>E9+E10</f>
        <v>1489700</v>
      </c>
      <c r="F8" s="128">
        <f>F9+F10</f>
        <v>0</v>
      </c>
      <c r="G8" s="128">
        <f>G9+G10</f>
        <v>24283.57</v>
      </c>
    </row>
    <row r="9" spans="1:7" ht="28.5" customHeight="1" x14ac:dyDescent="0.25">
      <c r="A9" s="113">
        <v>200</v>
      </c>
      <c r="B9" s="114" t="s">
        <v>268</v>
      </c>
      <c r="C9" s="114" t="s">
        <v>269</v>
      </c>
      <c r="D9" s="115"/>
      <c r="E9" s="128">
        <v>1489700</v>
      </c>
      <c r="F9" s="128"/>
      <c r="G9" s="128">
        <v>24283.57</v>
      </c>
    </row>
    <row r="10" spans="1:7" ht="14.25" customHeight="1" x14ac:dyDescent="0.25">
      <c r="A10" s="113">
        <v>200</v>
      </c>
      <c r="B10" s="114" t="s">
        <v>270</v>
      </c>
      <c r="C10" s="114" t="s">
        <v>271</v>
      </c>
      <c r="D10" s="115"/>
      <c r="E10" s="128">
        <v>0</v>
      </c>
      <c r="F10" s="128"/>
      <c r="G10" s="128"/>
    </row>
    <row r="11" spans="1:7" ht="3" hidden="1" customHeight="1" x14ac:dyDescent="0.25">
      <c r="A11" s="113">
        <v>200</v>
      </c>
      <c r="B11" s="114" t="s">
        <v>272</v>
      </c>
      <c r="C11" s="114" t="s">
        <v>273</v>
      </c>
      <c r="D11" s="111">
        <f>D12+D13</f>
        <v>0</v>
      </c>
      <c r="E11" s="127">
        <f>E12+E13</f>
        <v>0</v>
      </c>
      <c r="F11" s="127">
        <f>F12+F13</f>
        <v>0</v>
      </c>
      <c r="G11" s="127">
        <f>G12+G13</f>
        <v>0</v>
      </c>
    </row>
    <row r="12" spans="1:7" ht="15.75" hidden="1" x14ac:dyDescent="0.25">
      <c r="A12" s="113">
        <v>200</v>
      </c>
      <c r="B12" s="114" t="s">
        <v>274</v>
      </c>
      <c r="C12" s="114" t="s">
        <v>269</v>
      </c>
      <c r="D12" s="111"/>
      <c r="E12" s="127"/>
      <c r="F12" s="127"/>
      <c r="G12" s="127"/>
    </row>
    <row r="13" spans="1:7" ht="15.75" hidden="1" x14ac:dyDescent="0.25">
      <c r="A13" s="113">
        <v>200</v>
      </c>
      <c r="B13" s="114" t="s">
        <v>275</v>
      </c>
      <c r="C13" s="114" t="s">
        <v>271</v>
      </c>
      <c r="D13" s="111"/>
      <c r="E13" s="127"/>
      <c r="F13" s="127"/>
      <c r="G13" s="127"/>
    </row>
    <row r="14" spans="1:7" ht="51.75" x14ac:dyDescent="0.25">
      <c r="A14" s="109">
        <v>200</v>
      </c>
      <c r="B14" s="110" t="s">
        <v>276</v>
      </c>
      <c r="C14" s="110" t="s">
        <v>277</v>
      </c>
      <c r="D14" s="111">
        <f>D15+D17</f>
        <v>0</v>
      </c>
      <c r="E14" s="127">
        <f>E15+E17</f>
        <v>450300</v>
      </c>
      <c r="F14" s="127">
        <f>F15+F17</f>
        <v>0</v>
      </c>
      <c r="G14" s="127">
        <f>G15+G17</f>
        <v>0</v>
      </c>
    </row>
    <row r="15" spans="1:7" ht="15.75" x14ac:dyDescent="0.25">
      <c r="A15" s="113">
        <v>200</v>
      </c>
      <c r="B15" s="114" t="s">
        <v>266</v>
      </c>
      <c r="C15" s="114" t="s">
        <v>267</v>
      </c>
      <c r="D15" s="111">
        <f>D16</f>
        <v>0</v>
      </c>
      <c r="E15" s="128">
        <f>E16</f>
        <v>450300</v>
      </c>
      <c r="F15" s="128">
        <f>F16</f>
        <v>0</v>
      </c>
      <c r="G15" s="128">
        <f>G16</f>
        <v>0</v>
      </c>
    </row>
    <row r="16" spans="1:7" ht="15.75" x14ac:dyDescent="0.25">
      <c r="A16" s="113">
        <v>200</v>
      </c>
      <c r="B16" s="114" t="s">
        <v>278</v>
      </c>
      <c r="C16" s="114" t="s">
        <v>269</v>
      </c>
      <c r="D16" s="111"/>
      <c r="E16" s="128">
        <v>450300</v>
      </c>
      <c r="F16" s="128"/>
      <c r="G16" s="128"/>
    </row>
    <row r="17" spans="1:7" ht="15.75" x14ac:dyDescent="0.25">
      <c r="A17" s="113">
        <v>200</v>
      </c>
      <c r="B17" s="114" t="s">
        <v>272</v>
      </c>
      <c r="C17" s="114" t="s">
        <v>273</v>
      </c>
      <c r="D17" s="111">
        <f>D18</f>
        <v>0</v>
      </c>
      <c r="E17" s="127">
        <f>E18</f>
        <v>0</v>
      </c>
      <c r="F17" s="127">
        <f>F18</f>
        <v>0</v>
      </c>
      <c r="G17" s="127">
        <f>G18</f>
        <v>0</v>
      </c>
    </row>
    <row r="18" spans="1:7" ht="15.75" x14ac:dyDescent="0.25">
      <c r="A18" s="113">
        <v>200</v>
      </c>
      <c r="B18" s="114" t="s">
        <v>279</v>
      </c>
      <c r="C18" s="114" t="s">
        <v>269</v>
      </c>
      <c r="D18" s="111"/>
      <c r="E18" s="127"/>
      <c r="F18" s="127"/>
      <c r="G18" s="127"/>
    </row>
    <row r="19" spans="1:7" ht="26.25" x14ac:dyDescent="0.25">
      <c r="A19" s="109">
        <v>200</v>
      </c>
      <c r="B19" s="110" t="s">
        <v>280</v>
      </c>
      <c r="C19" s="110" t="s">
        <v>281</v>
      </c>
      <c r="D19" s="111">
        <f>D20+D22+D25</f>
        <v>0</v>
      </c>
      <c r="E19" s="127">
        <f>E20+E22+E25</f>
        <v>2531300</v>
      </c>
      <c r="F19" s="127">
        <f>F20+F22+F25</f>
        <v>0</v>
      </c>
      <c r="G19" s="127">
        <f>G20+G22+G25</f>
        <v>177788</v>
      </c>
    </row>
    <row r="20" spans="1:7" ht="64.5" x14ac:dyDescent="0.25">
      <c r="A20" s="113">
        <v>200</v>
      </c>
      <c r="B20" s="114" t="s">
        <v>282</v>
      </c>
      <c r="C20" s="114" t="s">
        <v>285</v>
      </c>
      <c r="D20" s="115">
        <f>D21</f>
        <v>0</v>
      </c>
      <c r="E20" s="128">
        <f>E21</f>
        <v>832000</v>
      </c>
      <c r="F20" s="127">
        <f>F21+F23+F26</f>
        <v>0</v>
      </c>
      <c r="G20" s="128">
        <f>G21</f>
        <v>63996</v>
      </c>
    </row>
    <row r="21" spans="1:7" ht="15.75" x14ac:dyDescent="0.25">
      <c r="A21" s="113">
        <v>200</v>
      </c>
      <c r="B21" s="114" t="s">
        <v>284</v>
      </c>
      <c r="C21" s="114" t="s">
        <v>269</v>
      </c>
      <c r="D21" s="115"/>
      <c r="E21" s="128">
        <v>832000</v>
      </c>
      <c r="F21" s="128"/>
      <c r="G21" s="128">
        <v>63996</v>
      </c>
    </row>
    <row r="22" spans="1:7" ht="64.5" x14ac:dyDescent="0.25">
      <c r="A22" s="113">
        <v>200</v>
      </c>
      <c r="B22" s="114" t="s">
        <v>286</v>
      </c>
      <c r="C22" s="114" t="s">
        <v>287</v>
      </c>
      <c r="D22" s="115">
        <f>D23+D24</f>
        <v>0</v>
      </c>
      <c r="E22" s="128">
        <f>E23+E24</f>
        <v>1605000</v>
      </c>
      <c r="F22" s="128">
        <f>F23+F24</f>
        <v>0</v>
      </c>
      <c r="G22" s="128">
        <f>G23+G24</f>
        <v>105933</v>
      </c>
    </row>
    <row r="23" spans="1:7" ht="15.75" x14ac:dyDescent="0.25">
      <c r="A23" s="113">
        <v>200</v>
      </c>
      <c r="B23" s="114" t="s">
        <v>288</v>
      </c>
      <c r="C23" s="114" t="s">
        <v>269</v>
      </c>
      <c r="D23" s="115"/>
      <c r="E23" s="128">
        <v>1605000</v>
      </c>
      <c r="F23" s="128"/>
      <c r="G23" s="128"/>
    </row>
    <row r="24" spans="1:7" ht="15.75" x14ac:dyDescent="0.25">
      <c r="A24" s="113">
        <v>200</v>
      </c>
      <c r="B24" s="114" t="s">
        <v>289</v>
      </c>
      <c r="C24" s="114" t="s">
        <v>271</v>
      </c>
      <c r="D24" s="115"/>
      <c r="E24" s="128"/>
      <c r="F24" s="128"/>
      <c r="G24" s="128">
        <v>105933</v>
      </c>
    </row>
    <row r="25" spans="1:7" ht="26.25" x14ac:dyDescent="0.25">
      <c r="A25" s="113">
        <v>200</v>
      </c>
      <c r="B25" s="114" t="s">
        <v>290</v>
      </c>
      <c r="C25" s="114" t="s">
        <v>291</v>
      </c>
      <c r="D25" s="115">
        <f>D26</f>
        <v>0</v>
      </c>
      <c r="E25" s="128">
        <f>E26</f>
        <v>94300</v>
      </c>
      <c r="F25" s="128">
        <f>F26</f>
        <v>0</v>
      </c>
      <c r="G25" s="128">
        <f>G26</f>
        <v>7859</v>
      </c>
    </row>
    <row r="26" spans="1:7" ht="15" customHeight="1" x14ac:dyDescent="0.25">
      <c r="A26" s="113">
        <v>200</v>
      </c>
      <c r="B26" s="114" t="s">
        <v>292</v>
      </c>
      <c r="C26" s="114" t="s">
        <v>269</v>
      </c>
      <c r="D26" s="115"/>
      <c r="E26" s="128">
        <v>94300</v>
      </c>
      <c r="F26" s="128"/>
      <c r="G26" s="128">
        <v>7859</v>
      </c>
    </row>
    <row r="27" spans="1:7" ht="39" hidden="1" x14ac:dyDescent="0.25">
      <c r="A27" s="109">
        <v>200</v>
      </c>
      <c r="B27" s="110" t="s">
        <v>293</v>
      </c>
      <c r="C27" s="116" t="s">
        <v>294</v>
      </c>
      <c r="D27" s="111" t="e">
        <f>D28+#REF!+D33+D36</f>
        <v>#REF!</v>
      </c>
      <c r="E27" s="127">
        <f>E28</f>
        <v>0</v>
      </c>
      <c r="F27" s="127" t="e">
        <f>F28+#REF!+F33+F36</f>
        <v>#REF!</v>
      </c>
      <c r="G27" s="127">
        <f>G28</f>
        <v>0</v>
      </c>
    </row>
    <row r="28" spans="1:7" ht="64.5" hidden="1" x14ac:dyDescent="0.25">
      <c r="A28" s="113">
        <v>200</v>
      </c>
      <c r="B28" s="114" t="s">
        <v>286</v>
      </c>
      <c r="C28" s="117" t="s">
        <v>287</v>
      </c>
      <c r="D28" s="115">
        <f>D29+D30</f>
        <v>0</v>
      </c>
      <c r="E28" s="128">
        <f>E29</f>
        <v>0</v>
      </c>
      <c r="F28" s="128">
        <f>'расходы губарево'!G142</f>
        <v>0</v>
      </c>
      <c r="G28" s="128">
        <f>G29</f>
        <v>0</v>
      </c>
    </row>
    <row r="29" spans="1:7" ht="15.75" hidden="1" x14ac:dyDescent="0.25">
      <c r="A29" s="113">
        <v>200</v>
      </c>
      <c r="B29" s="114" t="s">
        <v>295</v>
      </c>
      <c r="C29" s="117" t="s">
        <v>296</v>
      </c>
      <c r="D29" s="115"/>
      <c r="E29" s="128"/>
      <c r="F29" s="128"/>
      <c r="G29" s="128"/>
    </row>
    <row r="30" spans="1:7" ht="64.5" x14ac:dyDescent="0.25">
      <c r="A30" s="109">
        <v>200</v>
      </c>
      <c r="B30" s="110" t="s">
        <v>297</v>
      </c>
      <c r="C30" s="110" t="s">
        <v>298</v>
      </c>
      <c r="D30" s="111">
        <f>D31+D33+D35</f>
        <v>0</v>
      </c>
      <c r="E30" s="127">
        <f>E31+E33+E35</f>
        <v>764600</v>
      </c>
      <c r="F30" s="127">
        <f t="shared" ref="F30" si="0">F31+F33+F35</f>
        <v>0</v>
      </c>
      <c r="G30" s="127">
        <f>G31+G33+G35</f>
        <v>53540.06</v>
      </c>
    </row>
    <row r="31" spans="1:7" ht="64.5" x14ac:dyDescent="0.25">
      <c r="A31" s="113">
        <v>200</v>
      </c>
      <c r="B31" s="114" t="s">
        <v>282</v>
      </c>
      <c r="C31" s="114" t="s">
        <v>285</v>
      </c>
      <c r="D31" s="115">
        <f>D32</f>
        <v>0</v>
      </c>
      <c r="E31" s="128">
        <f>E32</f>
        <v>251300</v>
      </c>
      <c r="F31" s="128">
        <f>F32</f>
        <v>0</v>
      </c>
      <c r="G31" s="128">
        <f>G32</f>
        <v>19326.79</v>
      </c>
    </row>
    <row r="32" spans="1:7" ht="15.75" x14ac:dyDescent="0.25">
      <c r="A32" s="113">
        <v>200</v>
      </c>
      <c r="B32" s="114" t="s">
        <v>299</v>
      </c>
      <c r="C32" s="114" t="s">
        <v>300</v>
      </c>
      <c r="D32" s="115"/>
      <c r="E32" s="128">
        <v>251300</v>
      </c>
      <c r="F32" s="128"/>
      <c r="G32" s="128">
        <v>19326.79</v>
      </c>
    </row>
    <row r="33" spans="1:8" ht="64.5" x14ac:dyDescent="0.25">
      <c r="A33" s="113">
        <v>200</v>
      </c>
      <c r="B33" s="114" t="s">
        <v>286</v>
      </c>
      <c r="C33" s="114" t="s">
        <v>287</v>
      </c>
      <c r="D33" s="115">
        <f>D34</f>
        <v>0</v>
      </c>
      <c r="E33" s="128">
        <f>E34</f>
        <v>484800</v>
      </c>
      <c r="F33" s="128">
        <f>F34</f>
        <v>0</v>
      </c>
      <c r="G33" s="128">
        <f>G34</f>
        <v>31839.85</v>
      </c>
    </row>
    <row r="34" spans="1:8" ht="15.75" x14ac:dyDescent="0.25">
      <c r="A34" s="113">
        <v>200</v>
      </c>
      <c r="B34" s="114" t="s">
        <v>301</v>
      </c>
      <c r="C34" s="114" t="s">
        <v>300</v>
      </c>
      <c r="D34" s="115"/>
      <c r="E34" s="128">
        <v>484800</v>
      </c>
      <c r="F34" s="128"/>
      <c r="G34" s="128">
        <v>31839.85</v>
      </c>
    </row>
    <row r="35" spans="1:8" ht="26.25" x14ac:dyDescent="0.25">
      <c r="A35" s="113">
        <v>200</v>
      </c>
      <c r="B35" s="114" t="s">
        <v>290</v>
      </c>
      <c r="C35" s="114" t="s">
        <v>291</v>
      </c>
      <c r="D35" s="115">
        <f>D36</f>
        <v>0</v>
      </c>
      <c r="E35" s="128">
        <f>E36</f>
        <v>28500</v>
      </c>
      <c r="F35" s="128">
        <f>F36</f>
        <v>0</v>
      </c>
      <c r="G35" s="128">
        <f>G36</f>
        <v>2373.42</v>
      </c>
    </row>
    <row r="36" spans="1:8" ht="15.75" x14ac:dyDescent="0.25">
      <c r="A36" s="113">
        <v>200</v>
      </c>
      <c r="B36" s="114" t="s">
        <v>302</v>
      </c>
      <c r="C36" s="114" t="s">
        <v>300</v>
      </c>
      <c r="D36" s="115"/>
      <c r="E36" s="128">
        <v>28500</v>
      </c>
      <c r="F36" s="128"/>
      <c r="G36" s="128">
        <v>2373.42</v>
      </c>
    </row>
    <row r="37" spans="1:8" ht="51.75" x14ac:dyDescent="0.25">
      <c r="A37" s="113"/>
      <c r="B37" s="110" t="s">
        <v>303</v>
      </c>
      <c r="C37" s="116" t="s">
        <v>304</v>
      </c>
      <c r="D37" s="118"/>
      <c r="E37" s="129">
        <f>E38</f>
        <v>10523500</v>
      </c>
      <c r="F37" s="129"/>
      <c r="G37" s="129">
        <f>G38</f>
        <v>0</v>
      </c>
    </row>
    <row r="38" spans="1:8" ht="15.75" x14ac:dyDescent="0.25">
      <c r="A38" s="109">
        <v>200</v>
      </c>
      <c r="B38" s="110" t="s">
        <v>305</v>
      </c>
      <c r="C38" s="110" t="s">
        <v>306</v>
      </c>
      <c r="D38" s="118"/>
      <c r="E38" s="129">
        <f>E39</f>
        <v>10523500</v>
      </c>
      <c r="F38" s="129"/>
      <c r="G38" s="129">
        <f>G39</f>
        <v>0</v>
      </c>
    </row>
    <row r="39" spans="1:8" ht="15.75" x14ac:dyDescent="0.25">
      <c r="A39" s="113">
        <v>200</v>
      </c>
      <c r="B39" s="114" t="s">
        <v>307</v>
      </c>
      <c r="C39" s="114" t="s">
        <v>308</v>
      </c>
      <c r="D39" s="119"/>
      <c r="E39" s="130">
        <f>H39</f>
        <v>10523500</v>
      </c>
      <c r="F39" s="130"/>
      <c r="G39" s="130"/>
      <c r="H39">
        <f>17100+10506400</f>
        <v>10523500</v>
      </c>
    </row>
    <row r="40" spans="1:8" ht="39" x14ac:dyDescent="0.25">
      <c r="A40" s="109">
        <v>200</v>
      </c>
      <c r="B40" s="110" t="s">
        <v>309</v>
      </c>
      <c r="C40" s="110" t="s">
        <v>310</v>
      </c>
      <c r="D40" s="112">
        <f>D41+D64+D67+D86+D100+D104+D119+D124+D142+D157+D174+D189+D212+D221</f>
        <v>0</v>
      </c>
      <c r="E40" s="127">
        <f>E41+E64+E67+E86+E100+E104+E119+E124+E142+E157+E174+E189+E212+E221</f>
        <v>11153700</v>
      </c>
      <c r="F40" s="127">
        <f>F41+F64+F67+F86+F100+F104+F119+F124+F142+F157+F174+F189+F212+F221</f>
        <v>0</v>
      </c>
      <c r="G40" s="127">
        <f>G41+G64+G67+G86+G100+G104+G119+G124+G142+G157+G174+G189+G212+G221</f>
        <v>159260.16999999998</v>
      </c>
    </row>
    <row r="41" spans="1:8" ht="64.5" x14ac:dyDescent="0.25">
      <c r="A41" s="109">
        <v>200</v>
      </c>
      <c r="B41" s="110" t="s">
        <v>286</v>
      </c>
      <c r="C41" s="110" t="s">
        <v>287</v>
      </c>
      <c r="D41" s="111">
        <f>D43+D54</f>
        <v>0</v>
      </c>
      <c r="E41" s="127">
        <f>E43+E54+E53</f>
        <v>1917400</v>
      </c>
      <c r="F41" s="127"/>
      <c r="G41" s="127">
        <f>G43+G53+G54</f>
        <v>78313.95</v>
      </c>
    </row>
    <row r="42" spans="1:8" ht="15.75" x14ac:dyDescent="0.25">
      <c r="A42" s="113">
        <v>200</v>
      </c>
      <c r="B42" s="114" t="s">
        <v>328</v>
      </c>
      <c r="C42" s="114" t="s">
        <v>283</v>
      </c>
      <c r="D42" s="115"/>
      <c r="E42" s="128"/>
      <c r="F42" s="128"/>
      <c r="G42" s="128"/>
    </row>
    <row r="43" spans="1:8" ht="15.75" x14ac:dyDescent="0.25">
      <c r="A43" s="113">
        <v>200</v>
      </c>
      <c r="B43" s="114" t="s">
        <v>329</v>
      </c>
      <c r="C43" s="114" t="s">
        <v>311</v>
      </c>
      <c r="D43" s="115">
        <f>D44+D45+D46+D47+D48+D49+D50+D51+D52</f>
        <v>0</v>
      </c>
      <c r="E43" s="128">
        <f>E44+E45+E46+E47+E48+E49+E50+E51+E52+E53</f>
        <v>1356700</v>
      </c>
      <c r="F43" s="128">
        <f>F44+F45+F46+F47+F48+F49+F50+F51+F52</f>
        <v>0</v>
      </c>
      <c r="G43" s="128">
        <f>G44+G46+G48+G49+G50</f>
        <v>69165.97</v>
      </c>
    </row>
    <row r="44" spans="1:8" ht="15.75" x14ac:dyDescent="0.25">
      <c r="A44" s="113">
        <v>200</v>
      </c>
      <c r="B44" s="114" t="s">
        <v>330</v>
      </c>
      <c r="C44" s="114" t="s">
        <v>312</v>
      </c>
      <c r="D44" s="115"/>
      <c r="E44" s="128">
        <v>158000</v>
      </c>
      <c r="F44" s="128"/>
      <c r="G44" s="128">
        <v>11003.45</v>
      </c>
    </row>
    <row r="45" spans="1:8" ht="15.75" x14ac:dyDescent="0.25">
      <c r="A45" s="113">
        <v>200</v>
      </c>
      <c r="B45" s="114" t="s">
        <v>331</v>
      </c>
      <c r="C45" s="114" t="s">
        <v>332</v>
      </c>
      <c r="D45" s="115"/>
      <c r="E45" s="128">
        <v>0</v>
      </c>
      <c r="F45" s="128"/>
      <c r="G45" s="128">
        <f>0</f>
        <v>0</v>
      </c>
    </row>
    <row r="46" spans="1:8" ht="15.75" x14ac:dyDescent="0.25">
      <c r="A46" s="113">
        <v>200</v>
      </c>
      <c r="B46" s="114" t="s">
        <v>333</v>
      </c>
      <c r="C46" s="114" t="s">
        <v>313</v>
      </c>
      <c r="D46" s="115"/>
      <c r="E46" s="128">
        <v>139000</v>
      </c>
      <c r="F46" s="128"/>
      <c r="G46" s="128">
        <v>17597</v>
      </c>
    </row>
    <row r="47" spans="1:8" ht="26.25" x14ac:dyDescent="0.25">
      <c r="A47" s="113">
        <v>200</v>
      </c>
      <c r="B47" s="114" t="s">
        <v>334</v>
      </c>
      <c r="C47" s="114" t="s">
        <v>335</v>
      </c>
      <c r="D47" s="115"/>
      <c r="E47" s="128"/>
      <c r="F47" s="128"/>
      <c r="G47" s="128"/>
    </row>
    <row r="48" spans="1:8" ht="15.75" x14ac:dyDescent="0.25">
      <c r="A48" s="113">
        <v>200</v>
      </c>
      <c r="B48" s="114" t="s">
        <v>336</v>
      </c>
      <c r="C48" s="114" t="s">
        <v>308</v>
      </c>
      <c r="D48" s="115"/>
      <c r="E48" s="128">
        <v>359000</v>
      </c>
      <c r="F48" s="128"/>
      <c r="G48" s="128">
        <v>18100</v>
      </c>
      <c r="H48">
        <f>328000</f>
        <v>328000</v>
      </c>
    </row>
    <row r="49" spans="1:7" ht="15.75" x14ac:dyDescent="0.25">
      <c r="A49" s="113">
        <v>200</v>
      </c>
      <c r="B49" s="114" t="s">
        <v>337</v>
      </c>
      <c r="C49" s="114" t="s">
        <v>314</v>
      </c>
      <c r="D49" s="115"/>
      <c r="E49" s="128">
        <v>660700</v>
      </c>
      <c r="F49" s="128"/>
      <c r="G49" s="128">
        <v>22465.52</v>
      </c>
    </row>
    <row r="50" spans="1:7" ht="15.75" x14ac:dyDescent="0.25">
      <c r="A50" s="113">
        <v>200</v>
      </c>
      <c r="B50" s="114" t="s">
        <v>338</v>
      </c>
      <c r="C50" s="114" t="s">
        <v>315</v>
      </c>
      <c r="D50" s="115"/>
      <c r="E50" s="128">
        <v>40000</v>
      </c>
      <c r="F50" s="128"/>
      <c r="G50" s="128"/>
    </row>
    <row r="51" spans="1:7" ht="26.25" x14ac:dyDescent="0.25">
      <c r="A51" s="113">
        <v>200</v>
      </c>
      <c r="B51" s="114" t="s">
        <v>339</v>
      </c>
      <c r="C51" s="114" t="s">
        <v>316</v>
      </c>
      <c r="D51" s="115"/>
      <c r="E51" s="128"/>
      <c r="F51" s="128"/>
      <c r="G51" s="128"/>
    </row>
    <row r="52" spans="1:7" ht="39" x14ac:dyDescent="0.25">
      <c r="A52" s="113">
        <v>200</v>
      </c>
      <c r="B52" s="114" t="s">
        <v>340</v>
      </c>
      <c r="C52" s="114" t="s">
        <v>317</v>
      </c>
      <c r="D52" s="115"/>
      <c r="E52" s="128"/>
      <c r="F52" s="128"/>
      <c r="G52" s="128"/>
    </row>
    <row r="53" spans="1:7" ht="15.75" x14ac:dyDescent="0.25">
      <c r="A53" s="113">
        <v>200</v>
      </c>
      <c r="B53" s="114" t="s">
        <v>341</v>
      </c>
      <c r="C53" s="114" t="s">
        <v>318</v>
      </c>
      <c r="D53" s="115"/>
      <c r="E53" s="128">
        <f>2000+2000-4000</f>
        <v>0</v>
      </c>
      <c r="F53" s="128"/>
      <c r="G53" s="128">
        <f>1250+2200-3450</f>
        <v>0</v>
      </c>
    </row>
    <row r="54" spans="1:7" ht="15.75" x14ac:dyDescent="0.25">
      <c r="A54" s="113">
        <v>200</v>
      </c>
      <c r="B54" s="114" t="s">
        <v>342</v>
      </c>
      <c r="C54" s="114" t="s">
        <v>319</v>
      </c>
      <c r="D54" s="115">
        <f>D55+D56</f>
        <v>0</v>
      </c>
      <c r="E54" s="128">
        <f>E55+E56</f>
        <v>560700</v>
      </c>
      <c r="F54" s="128">
        <f>F55+F56</f>
        <v>0</v>
      </c>
      <c r="G54" s="128">
        <f>G55+G56</f>
        <v>9147.98</v>
      </c>
    </row>
    <row r="55" spans="1:7" ht="15.75" x14ac:dyDescent="0.25">
      <c r="A55" s="113">
        <v>200</v>
      </c>
      <c r="B55" s="114" t="s">
        <v>343</v>
      </c>
      <c r="C55" s="114" t="s">
        <v>320</v>
      </c>
      <c r="D55" s="120"/>
      <c r="E55" s="131">
        <v>0</v>
      </c>
      <c r="F55" s="131"/>
      <c r="G55" s="131"/>
    </row>
    <row r="56" spans="1:7" ht="26.25" x14ac:dyDescent="0.25">
      <c r="A56" s="113">
        <v>200</v>
      </c>
      <c r="B56" s="114" t="s">
        <v>344</v>
      </c>
      <c r="C56" s="114" t="s">
        <v>321</v>
      </c>
      <c r="D56" s="115">
        <f>D57+D58+D59+D60+D61+D62+D63</f>
        <v>0</v>
      </c>
      <c r="E56" s="128">
        <f>E57+E58+E59+E60+E61+E62+E63</f>
        <v>560700</v>
      </c>
      <c r="F56" s="128">
        <f>F57+F58+F59+F60+F61+F62+F63</f>
        <v>0</v>
      </c>
      <c r="G56" s="128">
        <f>G58+G59+G60+G61</f>
        <v>9147.98</v>
      </c>
    </row>
    <row r="57" spans="1:7" ht="15.75" x14ac:dyDescent="0.25">
      <c r="A57" s="113">
        <v>200</v>
      </c>
      <c r="B57" s="114" t="s">
        <v>345</v>
      </c>
      <c r="C57" s="114" t="s">
        <v>322</v>
      </c>
      <c r="D57" s="115"/>
      <c r="E57" s="128"/>
      <c r="F57" s="128"/>
      <c r="G57" s="128"/>
    </row>
    <row r="58" spans="1:7" ht="26.25" x14ac:dyDescent="0.25">
      <c r="A58" s="113">
        <v>200</v>
      </c>
      <c r="B58" s="114" t="s">
        <v>346</v>
      </c>
      <c r="C58" s="114" t="s">
        <v>323</v>
      </c>
      <c r="D58" s="115"/>
      <c r="E58" s="128">
        <v>228700</v>
      </c>
      <c r="F58" s="128"/>
      <c r="G58" s="128">
        <v>5701.5</v>
      </c>
    </row>
    <row r="59" spans="1:7" ht="26.25" x14ac:dyDescent="0.25">
      <c r="A59" s="113">
        <v>200</v>
      </c>
      <c r="B59" s="114" t="s">
        <v>347</v>
      </c>
      <c r="C59" s="114" t="s">
        <v>324</v>
      </c>
      <c r="D59" s="115"/>
      <c r="E59" s="128"/>
      <c r="F59" s="128"/>
      <c r="G59" s="128"/>
    </row>
    <row r="60" spans="1:7" ht="15.75" x14ac:dyDescent="0.25">
      <c r="A60" s="113">
        <v>200</v>
      </c>
      <c r="B60" s="114" t="s">
        <v>348</v>
      </c>
      <c r="C60" s="114" t="s">
        <v>325</v>
      </c>
      <c r="D60" s="115"/>
      <c r="E60" s="128"/>
      <c r="F60" s="128"/>
      <c r="G60" s="128"/>
    </row>
    <row r="61" spans="1:7" ht="26.25" x14ac:dyDescent="0.25">
      <c r="A61" s="113">
        <v>200</v>
      </c>
      <c r="B61" s="114" t="s">
        <v>349</v>
      </c>
      <c r="C61" s="114" t="s">
        <v>326</v>
      </c>
      <c r="D61" s="115"/>
      <c r="E61" s="128">
        <v>332000</v>
      </c>
      <c r="F61" s="128"/>
      <c r="G61" s="128">
        <v>3446.48</v>
      </c>
    </row>
    <row r="62" spans="1:7" ht="26.25" x14ac:dyDescent="0.25">
      <c r="A62" s="113">
        <v>200</v>
      </c>
      <c r="B62" s="114" t="s">
        <v>350</v>
      </c>
      <c r="C62" s="114" t="s">
        <v>327</v>
      </c>
      <c r="D62" s="115"/>
      <c r="E62" s="128"/>
      <c r="F62" s="128"/>
      <c r="G62" s="128"/>
    </row>
    <row r="63" spans="1:7" ht="39" x14ac:dyDescent="0.25">
      <c r="A63" s="113">
        <v>200</v>
      </c>
      <c r="B63" s="114" t="s">
        <v>351</v>
      </c>
      <c r="C63" s="114" t="s">
        <v>352</v>
      </c>
      <c r="D63" s="115"/>
      <c r="E63" s="128">
        <v>0</v>
      </c>
      <c r="F63" s="128"/>
      <c r="G63" s="128">
        <v>0</v>
      </c>
    </row>
    <row r="64" spans="1:7" ht="0.75" customHeight="1" x14ac:dyDescent="0.25">
      <c r="A64" s="109">
        <v>200</v>
      </c>
      <c r="B64" s="110" t="s">
        <v>353</v>
      </c>
      <c r="C64" s="110" t="s">
        <v>354</v>
      </c>
      <c r="D64" s="111">
        <v>0</v>
      </c>
      <c r="E64" s="127">
        <f>E65</f>
        <v>0</v>
      </c>
      <c r="F64" s="127">
        <v>0</v>
      </c>
      <c r="G64" s="127">
        <f>G65</f>
        <v>0</v>
      </c>
    </row>
    <row r="65" spans="1:7" ht="15.75" hidden="1" x14ac:dyDescent="0.25">
      <c r="A65" s="113">
        <v>200</v>
      </c>
      <c r="B65" s="114" t="s">
        <v>355</v>
      </c>
      <c r="C65" s="114" t="s">
        <v>283</v>
      </c>
      <c r="D65" s="115">
        <v>0</v>
      </c>
      <c r="E65" s="128">
        <f>E66</f>
        <v>0</v>
      </c>
      <c r="F65" s="128">
        <v>0</v>
      </c>
      <c r="G65" s="128">
        <f>G66</f>
        <v>0</v>
      </c>
    </row>
    <row r="66" spans="1:7" ht="15.75" hidden="1" x14ac:dyDescent="0.25">
      <c r="A66" s="113">
        <v>200</v>
      </c>
      <c r="B66" s="114" t="s">
        <v>356</v>
      </c>
      <c r="C66" s="114" t="s">
        <v>314</v>
      </c>
      <c r="D66" s="115">
        <v>0</v>
      </c>
      <c r="E66" s="128">
        <v>0</v>
      </c>
      <c r="F66" s="128">
        <v>0</v>
      </c>
      <c r="G66" s="128">
        <v>0</v>
      </c>
    </row>
    <row r="67" spans="1:7" ht="25.5" customHeight="1" x14ac:dyDescent="0.25">
      <c r="A67" s="109">
        <v>200</v>
      </c>
      <c r="B67" s="110" t="s">
        <v>290</v>
      </c>
      <c r="C67" s="110" t="s">
        <v>291</v>
      </c>
      <c r="D67" s="111">
        <f>D69+D76</f>
        <v>0</v>
      </c>
      <c r="E67" s="127">
        <f>E69+E76</f>
        <v>13200</v>
      </c>
      <c r="F67" s="127">
        <f>F69+F76</f>
        <v>0</v>
      </c>
      <c r="G67" s="127">
        <f>G69+G76</f>
        <v>0</v>
      </c>
    </row>
    <row r="68" spans="1:7" ht="15.75" hidden="1" x14ac:dyDescent="0.25">
      <c r="A68" s="113">
        <v>200</v>
      </c>
      <c r="B68" s="114" t="s">
        <v>358</v>
      </c>
      <c r="C68" s="114" t="s">
        <v>283</v>
      </c>
      <c r="D68" s="115"/>
      <c r="E68" s="128"/>
      <c r="F68" s="128"/>
      <c r="G68" s="128"/>
    </row>
    <row r="69" spans="1:7" ht="15.75" hidden="1" x14ac:dyDescent="0.25">
      <c r="A69" s="113">
        <v>200</v>
      </c>
      <c r="B69" s="114" t="s">
        <v>359</v>
      </c>
      <c r="C69" s="114" t="s">
        <v>311</v>
      </c>
      <c r="D69" s="115">
        <f>D70+D71+D72+D73+D74+D75</f>
        <v>0</v>
      </c>
      <c r="E69" s="128">
        <f>E70+E71+E72+E73+E74+E75</f>
        <v>0</v>
      </c>
      <c r="F69" s="128">
        <f>F70+F71+F72+F73+F74+F75</f>
        <v>0</v>
      </c>
      <c r="G69" s="128">
        <f>G70+G71+G72+G73+G74+G75</f>
        <v>0</v>
      </c>
    </row>
    <row r="70" spans="1:7" ht="15.75" hidden="1" x14ac:dyDescent="0.25">
      <c r="A70" s="113">
        <v>200</v>
      </c>
      <c r="B70" s="114" t="s">
        <v>360</v>
      </c>
      <c r="C70" s="114" t="s">
        <v>312</v>
      </c>
      <c r="D70" s="115"/>
      <c r="E70" s="128">
        <v>0</v>
      </c>
      <c r="F70" s="128"/>
      <c r="G70" s="128">
        <f>0</f>
        <v>0</v>
      </c>
    </row>
    <row r="71" spans="1:7" ht="15.75" hidden="1" x14ac:dyDescent="0.25">
      <c r="A71" s="113">
        <v>200</v>
      </c>
      <c r="B71" s="114" t="s">
        <v>361</v>
      </c>
      <c r="C71" s="114" t="s">
        <v>332</v>
      </c>
      <c r="D71" s="115"/>
      <c r="E71" s="128"/>
      <c r="F71" s="128"/>
      <c r="G71" s="128"/>
    </row>
    <row r="72" spans="1:7" ht="15.75" hidden="1" x14ac:dyDescent="0.25">
      <c r="A72" s="113">
        <v>200</v>
      </c>
      <c r="B72" s="114" t="s">
        <v>362</v>
      </c>
      <c r="C72" s="114" t="s">
        <v>313</v>
      </c>
      <c r="D72" s="115"/>
      <c r="E72" s="128"/>
      <c r="F72" s="128"/>
      <c r="G72" s="128"/>
    </row>
    <row r="73" spans="1:7" ht="26.25" hidden="1" x14ac:dyDescent="0.25">
      <c r="A73" s="113">
        <v>200</v>
      </c>
      <c r="B73" s="114" t="s">
        <v>363</v>
      </c>
      <c r="C73" s="114" t="s">
        <v>335</v>
      </c>
      <c r="D73" s="115"/>
      <c r="E73" s="128"/>
      <c r="F73" s="128"/>
      <c r="G73" s="128"/>
    </row>
    <row r="74" spans="1:7" ht="15.75" hidden="1" x14ac:dyDescent="0.25">
      <c r="A74" s="113">
        <v>200</v>
      </c>
      <c r="B74" s="114" t="s">
        <v>364</v>
      </c>
      <c r="C74" s="114" t="s">
        <v>308</v>
      </c>
      <c r="D74" s="115"/>
      <c r="E74" s="128"/>
      <c r="F74" s="128"/>
      <c r="G74" s="128"/>
    </row>
    <row r="75" spans="1:7" ht="15.75" hidden="1" x14ac:dyDescent="0.25">
      <c r="A75" s="113">
        <v>200</v>
      </c>
      <c r="B75" s="114" t="s">
        <v>365</v>
      </c>
      <c r="C75" s="114" t="s">
        <v>314</v>
      </c>
      <c r="D75" s="115"/>
      <c r="E75" s="128"/>
      <c r="F75" s="128"/>
      <c r="G75" s="128"/>
    </row>
    <row r="76" spans="1:7" ht="15.75" x14ac:dyDescent="0.25">
      <c r="A76" s="113">
        <v>200</v>
      </c>
      <c r="B76" s="114" t="s">
        <v>366</v>
      </c>
      <c r="C76" s="114" t="s">
        <v>319</v>
      </c>
      <c r="D76" s="115">
        <f>D77+D78</f>
        <v>0</v>
      </c>
      <c r="E76" s="128">
        <f>E77+E78</f>
        <v>13200</v>
      </c>
      <c r="F76" s="128">
        <f>F77+F78</f>
        <v>0</v>
      </c>
      <c r="G76" s="128">
        <f>G77+G78</f>
        <v>0</v>
      </c>
    </row>
    <row r="77" spans="1:7" ht="15.75" x14ac:dyDescent="0.25">
      <c r="A77" s="113">
        <v>200</v>
      </c>
      <c r="B77" s="114" t="s">
        <v>367</v>
      </c>
      <c r="C77" s="114" t="s">
        <v>320</v>
      </c>
      <c r="D77" s="115"/>
      <c r="E77" s="128"/>
      <c r="F77" s="128"/>
      <c r="G77" s="128"/>
    </row>
    <row r="78" spans="1:7" ht="26.25" x14ac:dyDescent="0.25">
      <c r="A78" s="113">
        <v>200</v>
      </c>
      <c r="B78" s="114" t="s">
        <v>368</v>
      </c>
      <c r="C78" s="114" t="s">
        <v>321</v>
      </c>
      <c r="D78" s="115">
        <f>D79+D80+D81+D82+D83+D84+D85</f>
        <v>0</v>
      </c>
      <c r="E78" s="128">
        <f>E79+E80+E81+E82+E83+E84+E85</f>
        <v>13200</v>
      </c>
      <c r="F78" s="128">
        <f>F79+F80+F81+F82+F83+F84+F85</f>
        <v>0</v>
      </c>
      <c r="G78" s="128">
        <f>G83</f>
        <v>0</v>
      </c>
    </row>
    <row r="79" spans="1:7" ht="15.75" hidden="1" x14ac:dyDescent="0.25">
      <c r="A79" s="113">
        <v>200</v>
      </c>
      <c r="B79" s="114" t="s">
        <v>369</v>
      </c>
      <c r="C79" s="114" t="s">
        <v>322</v>
      </c>
      <c r="D79" s="115"/>
      <c r="E79" s="128"/>
      <c r="F79" s="128"/>
      <c r="G79" s="128"/>
    </row>
    <row r="80" spans="1:7" ht="26.25" hidden="1" x14ac:dyDescent="0.25">
      <c r="A80" s="113">
        <v>200</v>
      </c>
      <c r="B80" s="114" t="s">
        <v>370</v>
      </c>
      <c r="C80" s="114" t="s">
        <v>323</v>
      </c>
      <c r="D80" s="115"/>
      <c r="E80" s="128"/>
      <c r="F80" s="128"/>
      <c r="G80" s="128"/>
    </row>
    <row r="81" spans="1:7" ht="26.25" hidden="1" x14ac:dyDescent="0.25">
      <c r="A81" s="113">
        <v>200</v>
      </c>
      <c r="B81" s="114" t="s">
        <v>371</v>
      </c>
      <c r="C81" s="114" t="s">
        <v>324</v>
      </c>
      <c r="D81" s="115"/>
      <c r="E81" s="128"/>
      <c r="F81" s="128"/>
      <c r="G81" s="128"/>
    </row>
    <row r="82" spans="1:7" ht="15.75" hidden="1" x14ac:dyDescent="0.25">
      <c r="A82" s="113">
        <v>200</v>
      </c>
      <c r="B82" s="114" t="s">
        <v>372</v>
      </c>
      <c r="C82" s="114" t="s">
        <v>325</v>
      </c>
      <c r="D82" s="115"/>
      <c r="E82" s="128"/>
      <c r="F82" s="128"/>
      <c r="G82" s="128"/>
    </row>
    <row r="83" spans="1:7" ht="26.25" x14ac:dyDescent="0.25">
      <c r="A83" s="113">
        <v>200</v>
      </c>
      <c r="B83" s="114" t="s">
        <v>373</v>
      </c>
      <c r="C83" s="114" t="s">
        <v>326</v>
      </c>
      <c r="D83" s="115"/>
      <c r="E83" s="128">
        <v>13200</v>
      </c>
      <c r="F83" s="128"/>
      <c r="G83" s="128"/>
    </row>
    <row r="84" spans="1:7" ht="26.25" x14ac:dyDescent="0.25">
      <c r="A84" s="113">
        <v>200</v>
      </c>
      <c r="B84" s="114" t="s">
        <v>374</v>
      </c>
      <c r="C84" s="114" t="s">
        <v>327</v>
      </c>
      <c r="D84" s="115"/>
      <c r="E84" s="128"/>
      <c r="F84" s="128"/>
      <c r="G84" s="128"/>
    </row>
    <row r="85" spans="1:7" ht="24.75" customHeight="1" x14ac:dyDescent="0.25">
      <c r="A85" s="113">
        <v>200</v>
      </c>
      <c r="B85" s="114" t="s">
        <v>375</v>
      </c>
      <c r="C85" s="114" t="s">
        <v>352</v>
      </c>
      <c r="D85" s="115"/>
      <c r="E85" s="128"/>
      <c r="F85" s="128"/>
      <c r="G85" s="128"/>
    </row>
    <row r="86" spans="1:7" ht="30.75" customHeight="1" x14ac:dyDescent="0.25">
      <c r="A86" s="109">
        <v>200</v>
      </c>
      <c r="B86" s="110" t="s">
        <v>376</v>
      </c>
      <c r="C86" s="110" t="s">
        <v>377</v>
      </c>
      <c r="D86" s="111">
        <f>D88+D91</f>
        <v>0</v>
      </c>
      <c r="E86" s="127">
        <f>E88+E91</f>
        <v>30000</v>
      </c>
      <c r="F86" s="127">
        <f>F88+F91</f>
        <v>0</v>
      </c>
      <c r="G86" s="127">
        <f>G88+G91</f>
        <v>0</v>
      </c>
    </row>
    <row r="87" spans="1:7" ht="12" customHeight="1" x14ac:dyDescent="0.25">
      <c r="A87" s="113">
        <v>200</v>
      </c>
      <c r="B87" s="114" t="s">
        <v>378</v>
      </c>
      <c r="C87" s="114" t="s">
        <v>283</v>
      </c>
      <c r="D87" s="115"/>
      <c r="E87" s="128"/>
      <c r="F87" s="128"/>
      <c r="G87" s="128"/>
    </row>
    <row r="88" spans="1:7" ht="18" customHeight="1" x14ac:dyDescent="0.25">
      <c r="A88" s="113">
        <v>200</v>
      </c>
      <c r="B88" s="114" t="s">
        <v>379</v>
      </c>
      <c r="C88" s="114" t="s">
        <v>311</v>
      </c>
      <c r="D88" s="115">
        <f>D89+D90</f>
        <v>0</v>
      </c>
      <c r="E88" s="128">
        <f>E89+E90</f>
        <v>30000</v>
      </c>
      <c r="F88" s="128">
        <f>F89+F90</f>
        <v>0</v>
      </c>
      <c r="G88" s="128">
        <f>G89+G90</f>
        <v>0</v>
      </c>
    </row>
    <row r="89" spans="1:7" ht="13.5" customHeight="1" x14ac:dyDescent="0.25">
      <c r="A89" s="113">
        <v>200</v>
      </c>
      <c r="B89" s="114" t="s">
        <v>380</v>
      </c>
      <c r="C89" s="114" t="s">
        <v>308</v>
      </c>
      <c r="D89" s="115"/>
      <c r="E89" s="128">
        <v>30000</v>
      </c>
      <c r="F89" s="128"/>
      <c r="G89" s="128">
        <f>0</f>
        <v>0</v>
      </c>
    </row>
    <row r="90" spans="1:7" ht="21" customHeight="1" x14ac:dyDescent="0.25">
      <c r="A90" s="113">
        <v>200</v>
      </c>
      <c r="B90" s="114" t="s">
        <v>381</v>
      </c>
      <c r="C90" s="114" t="s">
        <v>314</v>
      </c>
      <c r="D90" s="115"/>
      <c r="E90" s="128"/>
      <c r="F90" s="128"/>
      <c r="G90" s="128"/>
    </row>
    <row r="91" spans="1:7" ht="17.25" customHeight="1" x14ac:dyDescent="0.25">
      <c r="A91" s="113">
        <v>200</v>
      </c>
      <c r="B91" s="114" t="s">
        <v>382</v>
      </c>
      <c r="C91" s="114" t="s">
        <v>319</v>
      </c>
      <c r="D91" s="115">
        <f>D92</f>
        <v>0</v>
      </c>
      <c r="E91" s="128">
        <f>E92</f>
        <v>0</v>
      </c>
      <c r="F91" s="128">
        <f>F92</f>
        <v>0</v>
      </c>
      <c r="G91" s="128">
        <f>G92</f>
        <v>0</v>
      </c>
    </row>
    <row r="92" spans="1:7" ht="16.5" customHeight="1" x14ac:dyDescent="0.25">
      <c r="A92" s="113">
        <v>200</v>
      </c>
      <c r="B92" s="114" t="s">
        <v>383</v>
      </c>
      <c r="C92" s="114" t="s">
        <v>321</v>
      </c>
      <c r="D92" s="115">
        <f>SUM(D93:D99)</f>
        <v>0</v>
      </c>
      <c r="E92" s="128">
        <f>SUM(E93:E99)</f>
        <v>0</v>
      </c>
      <c r="F92" s="128">
        <f>SUM(F93:F99)</f>
        <v>0</v>
      </c>
      <c r="G92" s="128">
        <f>SUM(G93:G99)</f>
        <v>0</v>
      </c>
    </row>
    <row r="93" spans="1:7" ht="12" customHeight="1" x14ac:dyDescent="0.25">
      <c r="A93" s="113">
        <v>200</v>
      </c>
      <c r="B93" s="114" t="s">
        <v>384</v>
      </c>
      <c r="C93" s="114" t="s">
        <v>322</v>
      </c>
      <c r="D93" s="115"/>
      <c r="E93" s="128"/>
      <c r="F93" s="128"/>
      <c r="G93" s="128"/>
    </row>
    <row r="94" spans="1:7" ht="23.25" customHeight="1" x14ac:dyDescent="0.25">
      <c r="A94" s="113">
        <v>200</v>
      </c>
      <c r="B94" s="114" t="s">
        <v>385</v>
      </c>
      <c r="C94" s="114" t="s">
        <v>323</v>
      </c>
      <c r="D94" s="115"/>
      <c r="E94" s="128"/>
      <c r="F94" s="128"/>
      <c r="G94" s="128"/>
    </row>
    <row r="95" spans="1:7" ht="24.75" customHeight="1" x14ac:dyDescent="0.25">
      <c r="A95" s="113">
        <v>200</v>
      </c>
      <c r="B95" s="114" t="s">
        <v>386</v>
      </c>
      <c r="C95" s="114" t="s">
        <v>324</v>
      </c>
      <c r="D95" s="115"/>
      <c r="E95" s="128"/>
      <c r="F95" s="128"/>
      <c r="G95" s="128"/>
    </row>
    <row r="96" spans="1:7" ht="23.25" customHeight="1" x14ac:dyDescent="0.25">
      <c r="A96" s="113">
        <v>200</v>
      </c>
      <c r="B96" s="114" t="s">
        <v>387</v>
      </c>
      <c r="C96" s="114" t="s">
        <v>325</v>
      </c>
      <c r="D96" s="115"/>
      <c r="E96" s="128"/>
      <c r="F96" s="128"/>
      <c r="G96" s="128"/>
    </row>
    <row r="97" spans="1:8" ht="17.25" customHeight="1" x14ac:dyDescent="0.25">
      <c r="A97" s="113">
        <v>200</v>
      </c>
      <c r="B97" s="114" t="s">
        <v>388</v>
      </c>
      <c r="C97" s="114" t="s">
        <v>326</v>
      </c>
      <c r="D97" s="115"/>
      <c r="E97" s="128"/>
      <c r="F97" s="128"/>
      <c r="G97" s="128"/>
    </row>
    <row r="98" spans="1:8" ht="14.25" customHeight="1" x14ac:dyDescent="0.25">
      <c r="A98" s="113">
        <v>200</v>
      </c>
      <c r="B98" s="114" t="s">
        <v>389</v>
      </c>
      <c r="C98" s="114" t="s">
        <v>327</v>
      </c>
      <c r="D98" s="115"/>
      <c r="E98" s="128"/>
      <c r="F98" s="128"/>
      <c r="G98" s="128"/>
    </row>
    <row r="99" spans="1:8" ht="15.75" customHeight="1" x14ac:dyDescent="0.25">
      <c r="A99" s="113">
        <v>200</v>
      </c>
      <c r="B99" s="114" t="s">
        <v>390</v>
      </c>
      <c r="C99" s="114" t="s">
        <v>352</v>
      </c>
      <c r="D99" s="115"/>
      <c r="E99" s="128"/>
      <c r="F99" s="128"/>
      <c r="G99" s="128"/>
    </row>
    <row r="100" spans="1:8" ht="26.25" x14ac:dyDescent="0.25">
      <c r="A100" s="109">
        <v>200</v>
      </c>
      <c r="B100" s="110" t="s">
        <v>391</v>
      </c>
      <c r="C100" s="116" t="s">
        <v>392</v>
      </c>
      <c r="D100" s="115">
        <f t="shared" ref="D100:E102" si="1">D101</f>
        <v>0</v>
      </c>
      <c r="E100" s="127">
        <f t="shared" si="1"/>
        <v>17300</v>
      </c>
      <c r="F100" s="128"/>
      <c r="G100" s="127">
        <f>G101</f>
        <v>0</v>
      </c>
    </row>
    <row r="101" spans="1:8" ht="15.75" x14ac:dyDescent="0.25">
      <c r="A101" s="113">
        <v>200</v>
      </c>
      <c r="B101" s="114" t="s">
        <v>393</v>
      </c>
      <c r="C101" s="114" t="s">
        <v>283</v>
      </c>
      <c r="D101" s="115">
        <f t="shared" si="1"/>
        <v>0</v>
      </c>
      <c r="E101" s="128">
        <f>E103</f>
        <v>17300</v>
      </c>
      <c r="F101" s="128"/>
      <c r="G101" s="128">
        <f>G102</f>
        <v>0</v>
      </c>
    </row>
    <row r="102" spans="1:8" ht="15.75" x14ac:dyDescent="0.25">
      <c r="A102" s="113">
        <v>200</v>
      </c>
      <c r="B102" s="114" t="s">
        <v>394</v>
      </c>
      <c r="C102" s="114" t="s">
        <v>311</v>
      </c>
      <c r="D102" s="115">
        <f t="shared" si="1"/>
        <v>0</v>
      </c>
      <c r="E102" s="128"/>
      <c r="F102" s="128"/>
      <c r="G102" s="128">
        <f>G103</f>
        <v>0</v>
      </c>
    </row>
    <row r="103" spans="1:8" ht="15.75" x14ac:dyDescent="0.25">
      <c r="A103" s="121">
        <v>200</v>
      </c>
      <c r="B103" s="122" t="s">
        <v>914</v>
      </c>
      <c r="C103" s="122" t="s">
        <v>314</v>
      </c>
      <c r="D103" s="120"/>
      <c r="E103" s="131">
        <v>17300</v>
      </c>
      <c r="F103" s="131"/>
      <c r="G103" s="131"/>
    </row>
    <row r="104" spans="1:8" ht="26.25" x14ac:dyDescent="0.25">
      <c r="A104" s="109">
        <v>200</v>
      </c>
      <c r="B104" s="110" t="s">
        <v>395</v>
      </c>
      <c r="C104" s="110" t="s">
        <v>306</v>
      </c>
      <c r="D104" s="111">
        <f>D106+D110</f>
        <v>0</v>
      </c>
      <c r="E104" s="127">
        <f>E106+E110</f>
        <v>2884900</v>
      </c>
      <c r="F104" s="127">
        <f>F106+F110</f>
        <v>0</v>
      </c>
      <c r="G104" s="127">
        <f>G106+G116</f>
        <v>0</v>
      </c>
    </row>
    <row r="105" spans="1:8" ht="15.75" x14ac:dyDescent="0.25">
      <c r="A105" s="113">
        <v>200</v>
      </c>
      <c r="B105" s="114" t="s">
        <v>396</v>
      </c>
      <c r="C105" s="114" t="s">
        <v>283</v>
      </c>
      <c r="D105" s="115"/>
      <c r="E105" s="128"/>
      <c r="F105" s="128"/>
      <c r="G105" s="128"/>
    </row>
    <row r="106" spans="1:8" ht="15.75" x14ac:dyDescent="0.25">
      <c r="A106" s="113">
        <v>200</v>
      </c>
      <c r="B106" s="114" t="s">
        <v>397</v>
      </c>
      <c r="C106" s="114" t="s">
        <v>311</v>
      </c>
      <c r="D106" s="115">
        <f>D107+D108+D109</f>
        <v>0</v>
      </c>
      <c r="E106" s="128">
        <f>E108</f>
        <v>2884900</v>
      </c>
      <c r="F106" s="128">
        <f>F107+F108+F109</f>
        <v>0</v>
      </c>
      <c r="G106" s="128">
        <f>G108</f>
        <v>0</v>
      </c>
      <c r="H106">
        <f>2884900+0</f>
        <v>2884900</v>
      </c>
    </row>
    <row r="107" spans="1:8" ht="15.75" x14ac:dyDescent="0.25">
      <c r="A107" s="113">
        <v>200</v>
      </c>
      <c r="B107" s="114" t="s">
        <v>398</v>
      </c>
      <c r="C107" s="114" t="s">
        <v>332</v>
      </c>
      <c r="D107" s="115"/>
      <c r="E107" s="128"/>
      <c r="F107" s="128"/>
      <c r="G107" s="128"/>
    </row>
    <row r="108" spans="1:8" ht="15.75" x14ac:dyDescent="0.25">
      <c r="A108" s="121">
        <v>200</v>
      </c>
      <c r="B108" s="122" t="s">
        <v>399</v>
      </c>
      <c r="C108" s="122" t="s">
        <v>308</v>
      </c>
      <c r="D108" s="120"/>
      <c r="E108" s="131">
        <f>H106</f>
        <v>2884900</v>
      </c>
      <c r="F108" s="131"/>
      <c r="G108" s="131"/>
    </row>
    <row r="109" spans="1:8" ht="15.75" x14ac:dyDescent="0.25">
      <c r="A109" s="113">
        <v>200</v>
      </c>
      <c r="B109" s="114" t="s">
        <v>400</v>
      </c>
      <c r="C109" s="114" t="s">
        <v>314</v>
      </c>
      <c r="D109" s="115"/>
      <c r="E109" s="128"/>
      <c r="F109" s="128"/>
      <c r="G109" s="128">
        <v>0</v>
      </c>
    </row>
    <row r="110" spans="1:8" ht="15.75" x14ac:dyDescent="0.25">
      <c r="A110" s="113">
        <v>200</v>
      </c>
      <c r="B110" s="114" t="s">
        <v>401</v>
      </c>
      <c r="C110" s="114" t="s">
        <v>319</v>
      </c>
      <c r="D110" s="115">
        <f>D111</f>
        <v>0</v>
      </c>
      <c r="E110" s="128">
        <f>E111</f>
        <v>0</v>
      </c>
      <c r="F110" s="128">
        <f>F111</f>
        <v>0</v>
      </c>
      <c r="G110" s="128">
        <f>G111</f>
        <v>0</v>
      </c>
    </row>
    <row r="111" spans="1:8" ht="26.25" customHeight="1" x14ac:dyDescent="0.25">
      <c r="A111" s="113">
        <v>200</v>
      </c>
      <c r="B111" s="114" t="s">
        <v>402</v>
      </c>
      <c r="C111" s="114" t="s">
        <v>321</v>
      </c>
      <c r="D111" s="115">
        <f>SUM(D112:D118)</f>
        <v>0</v>
      </c>
      <c r="E111" s="128">
        <f>SUM(E112:E118)</f>
        <v>0</v>
      </c>
      <c r="F111" s="128">
        <f>SUM(F112:F118)</f>
        <v>0</v>
      </c>
      <c r="G111" s="128">
        <f>SUM(G112:G118)</f>
        <v>0</v>
      </c>
    </row>
    <row r="112" spans="1:8" ht="1.5" hidden="1" customHeight="1" x14ac:dyDescent="0.25">
      <c r="A112" s="113">
        <v>200</v>
      </c>
      <c r="B112" s="114" t="s">
        <v>403</v>
      </c>
      <c r="C112" s="114" t="s">
        <v>322</v>
      </c>
      <c r="D112" s="115"/>
      <c r="E112" s="128"/>
      <c r="F112" s="128"/>
      <c r="G112" s="128"/>
    </row>
    <row r="113" spans="1:7" ht="26.25" hidden="1" x14ac:dyDescent="0.25">
      <c r="A113" s="113">
        <v>200</v>
      </c>
      <c r="B113" s="114" t="s">
        <v>404</v>
      </c>
      <c r="C113" s="114" t="s">
        <v>323</v>
      </c>
      <c r="D113" s="115"/>
      <c r="E113" s="128"/>
      <c r="F113" s="128"/>
      <c r="G113" s="128"/>
    </row>
    <row r="114" spans="1:7" ht="26.25" hidden="1" x14ac:dyDescent="0.25">
      <c r="A114" s="113">
        <v>200</v>
      </c>
      <c r="B114" s="114" t="s">
        <v>405</v>
      </c>
      <c r="C114" s="114" t="s">
        <v>324</v>
      </c>
      <c r="D114" s="115"/>
      <c r="E114" s="128"/>
      <c r="F114" s="128"/>
      <c r="G114" s="128"/>
    </row>
    <row r="115" spans="1:7" ht="15.75" hidden="1" x14ac:dyDescent="0.25">
      <c r="A115" s="113">
        <v>200</v>
      </c>
      <c r="B115" s="114" t="s">
        <v>406</v>
      </c>
      <c r="C115" s="114" t="s">
        <v>325</v>
      </c>
      <c r="D115" s="115"/>
      <c r="E115" s="128"/>
      <c r="F115" s="128"/>
      <c r="G115" s="128"/>
    </row>
    <row r="116" spans="1:7" ht="26.25" hidden="1" x14ac:dyDescent="0.25">
      <c r="A116" s="113">
        <v>200</v>
      </c>
      <c r="B116" s="114" t="s">
        <v>407</v>
      </c>
      <c r="C116" s="114" t="s">
        <v>326</v>
      </c>
      <c r="D116" s="115"/>
      <c r="E116" s="128">
        <v>0</v>
      </c>
      <c r="F116" s="128"/>
      <c r="G116" s="128"/>
    </row>
    <row r="117" spans="1:7" ht="26.25" hidden="1" x14ac:dyDescent="0.25">
      <c r="A117" s="113">
        <v>200</v>
      </c>
      <c r="B117" s="114" t="s">
        <v>408</v>
      </c>
      <c r="C117" s="114" t="s">
        <v>327</v>
      </c>
      <c r="D117" s="115"/>
      <c r="E117" s="128"/>
      <c r="F117" s="128"/>
      <c r="G117" s="128"/>
    </row>
    <row r="118" spans="1:7" ht="38.25" hidden="1" customHeight="1" x14ac:dyDescent="0.25">
      <c r="A118" s="113">
        <v>200</v>
      </c>
      <c r="B118" s="114" t="s">
        <v>409</v>
      </c>
      <c r="C118" s="114" t="s">
        <v>352</v>
      </c>
      <c r="D118" s="115"/>
      <c r="E118" s="128"/>
      <c r="F118" s="128"/>
      <c r="G118" s="128"/>
    </row>
    <row r="119" spans="1:7" ht="0.75" hidden="1" customHeight="1" x14ac:dyDescent="0.25">
      <c r="A119" s="109">
        <v>200</v>
      </c>
      <c r="B119" s="110" t="s">
        <v>410</v>
      </c>
      <c r="C119" s="110" t="s">
        <v>411</v>
      </c>
      <c r="D119" s="111">
        <f>D121</f>
        <v>0</v>
      </c>
      <c r="E119" s="127">
        <f>E121</f>
        <v>0</v>
      </c>
      <c r="F119" s="127">
        <f>F121</f>
        <v>0</v>
      </c>
      <c r="G119" s="127">
        <f>G121</f>
        <v>0</v>
      </c>
    </row>
    <row r="120" spans="1:7" ht="15.75" hidden="1" x14ac:dyDescent="0.25">
      <c r="A120" s="113">
        <v>200</v>
      </c>
      <c r="B120" s="114" t="s">
        <v>412</v>
      </c>
      <c r="C120" s="114" t="s">
        <v>283</v>
      </c>
      <c r="D120" s="115"/>
      <c r="E120" s="128"/>
      <c r="F120" s="128"/>
      <c r="G120" s="128"/>
    </row>
    <row r="121" spans="1:7" ht="15.75" hidden="1" x14ac:dyDescent="0.25">
      <c r="A121" s="113">
        <v>200</v>
      </c>
      <c r="B121" s="114" t="s">
        <v>413</v>
      </c>
      <c r="C121" s="114" t="s">
        <v>311</v>
      </c>
      <c r="D121" s="115">
        <f>D122+D123</f>
        <v>0</v>
      </c>
      <c r="E121" s="128">
        <f>E122+E123</f>
        <v>0</v>
      </c>
      <c r="F121" s="128">
        <f>F122+F123</f>
        <v>0</v>
      </c>
      <c r="G121" s="128">
        <f>G122+G123</f>
        <v>0</v>
      </c>
    </row>
    <row r="122" spans="1:7" ht="15.75" hidden="1" x14ac:dyDescent="0.25">
      <c r="A122" s="113">
        <v>200</v>
      </c>
      <c r="B122" s="114" t="s">
        <v>414</v>
      </c>
      <c r="C122" s="114" t="s">
        <v>308</v>
      </c>
      <c r="D122" s="115"/>
      <c r="E122" s="128"/>
      <c r="F122" s="128"/>
      <c r="G122" s="128"/>
    </row>
    <row r="123" spans="1:7" ht="15.75" hidden="1" x14ac:dyDescent="0.25">
      <c r="A123" s="113">
        <v>200</v>
      </c>
      <c r="B123" s="114" t="s">
        <v>415</v>
      </c>
      <c r="C123" s="114" t="s">
        <v>314</v>
      </c>
      <c r="D123" s="115"/>
      <c r="E123" s="128">
        <v>0</v>
      </c>
      <c r="F123" s="128"/>
      <c r="G123" s="128">
        <v>0</v>
      </c>
    </row>
    <row r="124" spans="1:7" ht="0.75" hidden="1" customHeight="1" x14ac:dyDescent="0.25">
      <c r="A124" s="109">
        <v>200</v>
      </c>
      <c r="B124" s="110" t="s">
        <v>416</v>
      </c>
      <c r="C124" s="110" t="s">
        <v>417</v>
      </c>
      <c r="D124" s="111">
        <f>D126+D129+D131+D132</f>
        <v>0</v>
      </c>
      <c r="E124" s="127">
        <f>E126+E129+E131+E132</f>
        <v>0</v>
      </c>
      <c r="F124" s="127">
        <f>F126+F129+F131+F132</f>
        <v>0</v>
      </c>
      <c r="G124" s="127">
        <f>G126+G129+G131+G132</f>
        <v>0</v>
      </c>
    </row>
    <row r="125" spans="1:7" ht="15.75" hidden="1" x14ac:dyDescent="0.25">
      <c r="A125" s="113">
        <v>200</v>
      </c>
      <c r="B125" s="114" t="s">
        <v>418</v>
      </c>
      <c r="C125" s="114" t="s">
        <v>283</v>
      </c>
      <c r="D125" s="115"/>
      <c r="E125" s="128"/>
      <c r="F125" s="128"/>
      <c r="G125" s="128"/>
    </row>
    <row r="126" spans="1:7" ht="15.75" hidden="1" x14ac:dyDescent="0.25">
      <c r="A126" s="113">
        <v>200</v>
      </c>
      <c r="B126" s="114" t="s">
        <v>419</v>
      </c>
      <c r="C126" s="114" t="s">
        <v>311</v>
      </c>
      <c r="D126" s="115">
        <f>D127+D128</f>
        <v>0</v>
      </c>
      <c r="E126" s="128">
        <f>E127+E128</f>
        <v>0</v>
      </c>
      <c r="F126" s="128">
        <f>F127+F128</f>
        <v>0</v>
      </c>
      <c r="G126" s="128">
        <f>G127+G128</f>
        <v>0</v>
      </c>
    </row>
    <row r="127" spans="1:7" ht="15.75" hidden="1" x14ac:dyDescent="0.25">
      <c r="A127" s="113">
        <v>200</v>
      </c>
      <c r="B127" s="114" t="s">
        <v>420</v>
      </c>
      <c r="C127" s="114" t="s">
        <v>308</v>
      </c>
      <c r="D127" s="115"/>
      <c r="E127" s="128">
        <v>0</v>
      </c>
      <c r="F127" s="128"/>
      <c r="G127" s="128">
        <f>0</f>
        <v>0</v>
      </c>
    </row>
    <row r="128" spans="1:7" ht="15.75" hidden="1" x14ac:dyDescent="0.25">
      <c r="A128" s="113">
        <v>200</v>
      </c>
      <c r="B128" s="114" t="s">
        <v>421</v>
      </c>
      <c r="C128" s="114" t="s">
        <v>314</v>
      </c>
      <c r="D128" s="115"/>
      <c r="E128" s="128">
        <v>0</v>
      </c>
      <c r="F128" s="128"/>
      <c r="G128" s="128">
        <f>0</f>
        <v>0</v>
      </c>
    </row>
    <row r="129" spans="1:7" ht="26.25" hidden="1" x14ac:dyDescent="0.25">
      <c r="A129" s="113">
        <v>200</v>
      </c>
      <c r="B129" s="114" t="s">
        <v>422</v>
      </c>
      <c r="C129" s="114" t="s">
        <v>423</v>
      </c>
      <c r="D129" s="115">
        <f>D130</f>
        <v>0</v>
      </c>
      <c r="E129" s="128">
        <f>E130</f>
        <v>0</v>
      </c>
      <c r="F129" s="128">
        <f>F130</f>
        <v>0</v>
      </c>
      <c r="G129" s="128">
        <f>G130</f>
        <v>0</v>
      </c>
    </row>
    <row r="130" spans="1:7" ht="51.75" hidden="1" x14ac:dyDescent="0.25">
      <c r="A130" s="113">
        <v>200</v>
      </c>
      <c r="B130" s="114" t="s">
        <v>424</v>
      </c>
      <c r="C130" s="114" t="s">
        <v>425</v>
      </c>
      <c r="D130" s="115"/>
      <c r="E130" s="128"/>
      <c r="F130" s="128"/>
      <c r="G130" s="128"/>
    </row>
    <row r="131" spans="1:7" ht="15.75" hidden="1" x14ac:dyDescent="0.25">
      <c r="A131" s="113">
        <v>200</v>
      </c>
      <c r="B131" s="114" t="s">
        <v>426</v>
      </c>
      <c r="C131" s="114" t="s">
        <v>318</v>
      </c>
      <c r="D131" s="115"/>
      <c r="E131" s="128">
        <f>151000-151000</f>
        <v>0</v>
      </c>
      <c r="F131" s="128"/>
      <c r="G131" s="128">
        <f>12045+12045+12045+12045+12045-60225</f>
        <v>0</v>
      </c>
    </row>
    <row r="132" spans="1:7" ht="15.75" hidden="1" x14ac:dyDescent="0.25">
      <c r="A132" s="113">
        <v>200</v>
      </c>
      <c r="B132" s="114" t="s">
        <v>427</v>
      </c>
      <c r="C132" s="114" t="s">
        <v>319</v>
      </c>
      <c r="D132" s="115">
        <f>D133</f>
        <v>0</v>
      </c>
      <c r="E132" s="128">
        <f>E133</f>
        <v>0</v>
      </c>
      <c r="F132" s="128">
        <f>F133</f>
        <v>0</v>
      </c>
      <c r="G132" s="128">
        <f>G133</f>
        <v>0</v>
      </c>
    </row>
    <row r="133" spans="1:7" ht="15.75" hidden="1" x14ac:dyDescent="0.25">
      <c r="A133" s="113">
        <v>200</v>
      </c>
      <c r="B133" s="114" t="s">
        <v>428</v>
      </c>
      <c r="C133" s="114" t="s">
        <v>320</v>
      </c>
      <c r="D133" s="115"/>
      <c r="E133" s="128"/>
      <c r="F133" s="128"/>
      <c r="G133" s="128"/>
    </row>
    <row r="134" spans="1:7" ht="26.25" hidden="1" x14ac:dyDescent="0.25">
      <c r="A134" s="113">
        <v>200</v>
      </c>
      <c r="B134" s="114" t="s">
        <v>429</v>
      </c>
      <c r="C134" s="114" t="s">
        <v>321</v>
      </c>
      <c r="D134" s="115">
        <f>SUM(D135:D141)</f>
        <v>0</v>
      </c>
      <c r="E134" s="128">
        <f>SUM(E135:E141)</f>
        <v>0</v>
      </c>
      <c r="F134" s="128">
        <f>SUM(F135:F141)</f>
        <v>0</v>
      </c>
      <c r="G134" s="128">
        <f>SUM(G135:G141)</f>
        <v>0</v>
      </c>
    </row>
    <row r="135" spans="1:7" ht="15.75" hidden="1" x14ac:dyDescent="0.25">
      <c r="A135" s="113">
        <v>200</v>
      </c>
      <c r="B135" s="114" t="s">
        <v>430</v>
      </c>
      <c r="C135" s="114" t="s">
        <v>322</v>
      </c>
      <c r="D135" s="115"/>
      <c r="E135" s="128"/>
      <c r="F135" s="128"/>
      <c r="G135" s="128"/>
    </row>
    <row r="136" spans="1:7" ht="31.5" hidden="1" customHeight="1" x14ac:dyDescent="0.25">
      <c r="A136" s="113">
        <v>200</v>
      </c>
      <c r="B136" s="114" t="s">
        <v>431</v>
      </c>
      <c r="C136" s="114" t="s">
        <v>323</v>
      </c>
      <c r="D136" s="115"/>
      <c r="E136" s="128"/>
      <c r="F136" s="128"/>
      <c r="G136" s="128"/>
    </row>
    <row r="137" spans="1:7" ht="32.25" hidden="1" customHeight="1" x14ac:dyDescent="0.25">
      <c r="A137" s="113">
        <v>200</v>
      </c>
      <c r="B137" s="114" t="s">
        <v>432</v>
      </c>
      <c r="C137" s="114" t="s">
        <v>324</v>
      </c>
      <c r="D137" s="115"/>
      <c r="E137" s="128"/>
      <c r="F137" s="128"/>
      <c r="G137" s="128"/>
    </row>
    <row r="138" spans="1:7" ht="33.75" hidden="1" customHeight="1" x14ac:dyDescent="0.25">
      <c r="A138" s="113">
        <v>200</v>
      </c>
      <c r="B138" s="114" t="s">
        <v>433</v>
      </c>
      <c r="C138" s="114" t="s">
        <v>325</v>
      </c>
      <c r="D138" s="115"/>
      <c r="E138" s="128"/>
      <c r="F138" s="128"/>
      <c r="G138" s="128"/>
    </row>
    <row r="139" spans="1:7" ht="33.75" hidden="1" customHeight="1" x14ac:dyDescent="0.25">
      <c r="A139" s="113">
        <v>200</v>
      </c>
      <c r="B139" s="114" t="s">
        <v>434</v>
      </c>
      <c r="C139" s="114" t="s">
        <v>326</v>
      </c>
      <c r="D139" s="115"/>
      <c r="E139" s="128"/>
      <c r="F139" s="128"/>
      <c r="G139" s="128"/>
    </row>
    <row r="140" spans="1:7" ht="0.75" hidden="1" customHeight="1" x14ac:dyDescent="0.25">
      <c r="A140" s="113">
        <v>200</v>
      </c>
      <c r="B140" s="114" t="s">
        <v>435</v>
      </c>
      <c r="C140" s="114" t="s">
        <v>327</v>
      </c>
      <c r="D140" s="115"/>
      <c r="E140" s="128"/>
      <c r="F140" s="128"/>
      <c r="G140" s="128"/>
    </row>
    <row r="141" spans="1:7" ht="26.25" hidden="1" customHeight="1" x14ac:dyDescent="0.25">
      <c r="A141" s="113">
        <v>200</v>
      </c>
      <c r="B141" s="114" t="s">
        <v>436</v>
      </c>
      <c r="C141" s="114" t="s">
        <v>352</v>
      </c>
      <c r="D141" s="115"/>
      <c r="E141" s="128"/>
      <c r="F141" s="128"/>
      <c r="G141" s="128"/>
    </row>
    <row r="142" spans="1:7" ht="26.25" x14ac:dyDescent="0.25">
      <c r="A142" s="109">
        <v>200</v>
      </c>
      <c r="B142" s="110" t="s">
        <v>437</v>
      </c>
      <c r="C142" s="110" t="s">
        <v>438</v>
      </c>
      <c r="D142" s="111">
        <f>D144+D147</f>
        <v>0</v>
      </c>
      <c r="E142" s="127">
        <f>E144</f>
        <v>550000</v>
      </c>
      <c r="F142" s="127">
        <f>F144+F147</f>
        <v>0</v>
      </c>
      <c r="G142" s="127">
        <f>G144+G147</f>
        <v>0</v>
      </c>
    </row>
    <row r="143" spans="1:7" ht="15.75" x14ac:dyDescent="0.25">
      <c r="A143" s="113">
        <v>200</v>
      </c>
      <c r="B143" s="114" t="s">
        <v>439</v>
      </c>
      <c r="C143" s="114" t="s">
        <v>283</v>
      </c>
      <c r="D143" s="115"/>
      <c r="E143" s="128"/>
      <c r="F143" s="128"/>
      <c r="G143" s="128"/>
    </row>
    <row r="144" spans="1:7" ht="15.75" x14ac:dyDescent="0.25">
      <c r="A144" s="113">
        <v>200</v>
      </c>
      <c r="B144" s="114" t="s">
        <v>440</v>
      </c>
      <c r="C144" s="114" t="s">
        <v>311</v>
      </c>
      <c r="D144" s="115">
        <f>D145+D146</f>
        <v>0</v>
      </c>
      <c r="E144" s="128">
        <f>E145+E147+E149+E146</f>
        <v>550000</v>
      </c>
      <c r="F144" s="128">
        <f>F145+F146</f>
        <v>0</v>
      </c>
      <c r="G144" s="128">
        <f>G145+G146</f>
        <v>0</v>
      </c>
    </row>
    <row r="145" spans="1:10" ht="15.75" x14ac:dyDescent="0.25">
      <c r="A145" s="121">
        <v>200</v>
      </c>
      <c r="B145" s="122" t="s">
        <v>441</v>
      </c>
      <c r="C145" s="122" t="s">
        <v>308</v>
      </c>
      <c r="D145" s="120"/>
      <c r="E145" s="131">
        <v>500000</v>
      </c>
      <c r="F145" s="131"/>
      <c r="G145" s="131"/>
      <c r="H145">
        <f>322400</f>
        <v>322400</v>
      </c>
    </row>
    <row r="146" spans="1:10" ht="15.75" x14ac:dyDescent="0.25">
      <c r="A146" s="121">
        <v>200</v>
      </c>
      <c r="B146" s="122" t="s">
        <v>442</v>
      </c>
      <c r="C146" s="122" t="s">
        <v>314</v>
      </c>
      <c r="D146" s="120"/>
      <c r="E146" s="131"/>
      <c r="F146" s="131"/>
      <c r="G146" s="131"/>
    </row>
    <row r="147" spans="1:10" ht="15.75" x14ac:dyDescent="0.25">
      <c r="A147" s="113">
        <v>200</v>
      </c>
      <c r="B147" s="114" t="s">
        <v>443</v>
      </c>
      <c r="C147" s="114" t="s">
        <v>319</v>
      </c>
      <c r="D147" s="115">
        <f>D148+D149</f>
        <v>0</v>
      </c>
      <c r="E147" s="128">
        <f>E148</f>
        <v>0</v>
      </c>
      <c r="F147" s="128">
        <f>F148+F149</f>
        <v>0</v>
      </c>
      <c r="G147" s="128">
        <f>G148</f>
        <v>0</v>
      </c>
    </row>
    <row r="148" spans="1:10" ht="15.75" x14ac:dyDescent="0.25">
      <c r="A148" s="121">
        <v>200</v>
      </c>
      <c r="B148" s="122" t="s">
        <v>444</v>
      </c>
      <c r="C148" s="122" t="s">
        <v>320</v>
      </c>
      <c r="D148" s="120"/>
      <c r="E148" s="131">
        <v>0</v>
      </c>
      <c r="F148" s="131"/>
      <c r="G148" s="131"/>
      <c r="H148" s="137">
        <f>243000+90900</f>
        <v>333900</v>
      </c>
      <c r="J148">
        <f>242580+90900</f>
        <v>333480</v>
      </c>
    </row>
    <row r="149" spans="1:10" ht="26.25" x14ac:dyDescent="0.25">
      <c r="A149" s="113">
        <v>200</v>
      </c>
      <c r="B149" s="114" t="s">
        <v>445</v>
      </c>
      <c r="C149" s="114" t="s">
        <v>321</v>
      </c>
      <c r="D149" s="115">
        <f>SUM(D150:D156)</f>
        <v>0</v>
      </c>
      <c r="E149" s="128">
        <f>E154</f>
        <v>50000</v>
      </c>
      <c r="F149" s="128">
        <f>SUM(F150:F156)</f>
        <v>0</v>
      </c>
      <c r="G149" s="128">
        <f>SUM(G150:G156)</f>
        <v>0</v>
      </c>
    </row>
    <row r="150" spans="1:10" ht="15.75" x14ac:dyDescent="0.25">
      <c r="A150" s="113">
        <v>200</v>
      </c>
      <c r="B150" s="114" t="s">
        <v>446</v>
      </c>
      <c r="C150" s="114" t="s">
        <v>322</v>
      </c>
      <c r="D150" s="115"/>
      <c r="E150" s="128"/>
      <c r="F150" s="128"/>
      <c r="G150" s="128"/>
    </row>
    <row r="151" spans="1:10" ht="26.25" x14ac:dyDescent="0.25">
      <c r="A151" s="113">
        <v>200</v>
      </c>
      <c r="B151" s="114" t="s">
        <v>447</v>
      </c>
      <c r="C151" s="114" t="s">
        <v>323</v>
      </c>
      <c r="D151" s="115"/>
      <c r="E151" s="128"/>
      <c r="F151" s="128"/>
      <c r="G151" s="128"/>
    </row>
    <row r="152" spans="1:10" ht="26.25" x14ac:dyDescent="0.25">
      <c r="A152" s="113">
        <v>200</v>
      </c>
      <c r="B152" s="114" t="s">
        <v>448</v>
      </c>
      <c r="C152" s="114" t="s">
        <v>324</v>
      </c>
      <c r="D152" s="115"/>
      <c r="E152" s="128"/>
      <c r="F152" s="128"/>
      <c r="G152" s="128"/>
    </row>
    <row r="153" spans="1:10" ht="15.75" x14ac:dyDescent="0.25">
      <c r="A153" s="113">
        <v>200</v>
      </c>
      <c r="B153" s="114" t="s">
        <v>449</v>
      </c>
      <c r="C153" s="114" t="s">
        <v>325</v>
      </c>
      <c r="D153" s="115"/>
      <c r="E153" s="128"/>
      <c r="F153" s="128"/>
      <c r="G153" s="128"/>
    </row>
    <row r="154" spans="1:10" ht="26.25" x14ac:dyDescent="0.25">
      <c r="A154" s="121">
        <v>200</v>
      </c>
      <c r="B154" s="122" t="s">
        <v>450</v>
      </c>
      <c r="C154" s="122" t="s">
        <v>326</v>
      </c>
      <c r="D154" s="120"/>
      <c r="E154" s="131">
        <v>50000</v>
      </c>
      <c r="F154" s="131"/>
      <c r="G154" s="131"/>
      <c r="H154">
        <f>46900</f>
        <v>46900</v>
      </c>
    </row>
    <row r="155" spans="1:10" ht="26.25" x14ac:dyDescent="0.25">
      <c r="A155" s="113">
        <v>200</v>
      </c>
      <c r="B155" s="114" t="s">
        <v>451</v>
      </c>
      <c r="C155" s="114" t="s">
        <v>327</v>
      </c>
      <c r="D155" s="115"/>
      <c r="E155" s="128"/>
      <c r="F155" s="128"/>
      <c r="G155" s="128"/>
    </row>
    <row r="156" spans="1:10" ht="39" x14ac:dyDescent="0.25">
      <c r="A156" s="113">
        <v>200</v>
      </c>
      <c r="B156" s="114" t="s">
        <v>452</v>
      </c>
      <c r="C156" s="114" t="s">
        <v>352</v>
      </c>
      <c r="D156" s="115"/>
      <c r="E156" s="128"/>
      <c r="F156" s="128"/>
      <c r="G156" s="128"/>
    </row>
    <row r="157" spans="1:10" ht="26.25" x14ac:dyDescent="0.25">
      <c r="A157" s="109">
        <v>200</v>
      </c>
      <c r="B157" s="110" t="s">
        <v>453</v>
      </c>
      <c r="C157" s="110" t="s">
        <v>454</v>
      </c>
      <c r="D157" s="111">
        <f>D159+D164</f>
        <v>0</v>
      </c>
      <c r="E157" s="127">
        <f>E159+E164</f>
        <v>3793900</v>
      </c>
      <c r="F157" s="127">
        <f>F159+F164</f>
        <v>0</v>
      </c>
      <c r="G157" s="127">
        <f>G159+G164</f>
        <v>37684.99</v>
      </c>
    </row>
    <row r="158" spans="1:10" ht="15.75" x14ac:dyDescent="0.25">
      <c r="A158" s="113">
        <v>200</v>
      </c>
      <c r="B158" s="114" t="s">
        <v>455</v>
      </c>
      <c r="C158" s="114" t="s">
        <v>283</v>
      </c>
      <c r="D158" s="115"/>
      <c r="E158" s="128"/>
      <c r="F158" s="128"/>
      <c r="G158" s="128"/>
    </row>
    <row r="159" spans="1:10" ht="15.75" x14ac:dyDescent="0.25">
      <c r="A159" s="113">
        <v>200</v>
      </c>
      <c r="B159" s="114" t="s">
        <v>456</v>
      </c>
      <c r="C159" s="114" t="s">
        <v>311</v>
      </c>
      <c r="D159" s="115">
        <f>D160+D161+D162+D163</f>
        <v>0</v>
      </c>
      <c r="E159" s="128">
        <f>E160+E161+E162+E163</f>
        <v>3637900</v>
      </c>
      <c r="F159" s="128">
        <f>F160+F161+F162+F163</f>
        <v>0</v>
      </c>
      <c r="G159" s="128">
        <f>G160+G161+G162+G163</f>
        <v>37684.99</v>
      </c>
    </row>
    <row r="160" spans="1:10" ht="15.75" x14ac:dyDescent="0.25">
      <c r="A160" s="121">
        <v>200</v>
      </c>
      <c r="B160" s="122" t="s">
        <v>457</v>
      </c>
      <c r="C160" s="122" t="s">
        <v>332</v>
      </c>
      <c r="D160" s="120"/>
      <c r="E160" s="131"/>
      <c r="F160" s="131"/>
      <c r="G160" s="131"/>
    </row>
    <row r="161" spans="1:8" ht="15.75" x14ac:dyDescent="0.25">
      <c r="A161" s="113">
        <v>200</v>
      </c>
      <c r="B161" s="114" t="s">
        <v>458</v>
      </c>
      <c r="C161" s="114" t="s">
        <v>313</v>
      </c>
      <c r="D161" s="115"/>
      <c r="E161" s="128"/>
      <c r="F161" s="128"/>
      <c r="G161" s="128"/>
    </row>
    <row r="162" spans="1:8" ht="15.75" x14ac:dyDescent="0.25">
      <c r="A162" s="113">
        <v>200</v>
      </c>
      <c r="B162" s="114" t="s">
        <v>459</v>
      </c>
      <c r="C162" s="114" t="s">
        <v>308</v>
      </c>
      <c r="D162" s="115"/>
      <c r="E162" s="131">
        <f>H162</f>
        <v>3578500</v>
      </c>
      <c r="F162" s="131"/>
      <c r="G162" s="131">
        <v>37684.99</v>
      </c>
      <c r="H162">
        <f>945000+2323500+310000</f>
        <v>3578500</v>
      </c>
    </row>
    <row r="163" spans="1:8" ht="15.75" x14ac:dyDescent="0.25">
      <c r="A163" s="113">
        <v>200</v>
      </c>
      <c r="B163" s="114" t="s">
        <v>460</v>
      </c>
      <c r="C163" s="114" t="s">
        <v>314</v>
      </c>
      <c r="D163" s="115"/>
      <c r="E163" s="131">
        <v>59400</v>
      </c>
      <c r="F163" s="131"/>
      <c r="G163" s="131"/>
    </row>
    <row r="164" spans="1:8" ht="15.75" x14ac:dyDescent="0.25">
      <c r="A164" s="113">
        <v>200</v>
      </c>
      <c r="B164" s="114" t="s">
        <v>461</v>
      </c>
      <c r="C164" s="114" t="s">
        <v>319</v>
      </c>
      <c r="D164" s="115">
        <f>D165+D166</f>
        <v>0</v>
      </c>
      <c r="E164" s="128">
        <f>E165+E166+E168</f>
        <v>156000</v>
      </c>
      <c r="F164" s="128">
        <f>F165+F166</f>
        <v>0</v>
      </c>
      <c r="G164" s="128">
        <f>G165+G166</f>
        <v>0</v>
      </c>
    </row>
    <row r="165" spans="1:8" ht="15.75" x14ac:dyDescent="0.25">
      <c r="A165" s="113">
        <v>200</v>
      </c>
      <c r="B165" s="114" t="s">
        <v>462</v>
      </c>
      <c r="C165" s="114" t="s">
        <v>320</v>
      </c>
      <c r="D165" s="115"/>
      <c r="E165" s="131">
        <v>0</v>
      </c>
      <c r="F165" s="131"/>
      <c r="G165" s="131"/>
    </row>
    <row r="166" spans="1:8" ht="25.5" customHeight="1" x14ac:dyDescent="0.25">
      <c r="A166" s="113">
        <v>200</v>
      </c>
      <c r="B166" s="114" t="s">
        <v>463</v>
      </c>
      <c r="C166" s="114" t="s">
        <v>321</v>
      </c>
      <c r="D166" s="115">
        <f>SUM(D167:D173)</f>
        <v>0</v>
      </c>
      <c r="E166" s="128">
        <f>E171+E170</f>
        <v>144000</v>
      </c>
      <c r="F166" s="128">
        <f>SUM(F167:F173)</f>
        <v>0</v>
      </c>
      <c r="G166" s="128">
        <f>G170+G171</f>
        <v>0</v>
      </c>
    </row>
    <row r="167" spans="1:8" ht="15.75" hidden="1" x14ac:dyDescent="0.25">
      <c r="A167" s="113">
        <v>200</v>
      </c>
      <c r="B167" s="114" t="s">
        <v>464</v>
      </c>
      <c r="C167" s="114" t="s">
        <v>322</v>
      </c>
      <c r="D167" s="115"/>
      <c r="E167" s="128"/>
      <c r="F167" s="128"/>
      <c r="G167" s="128"/>
    </row>
    <row r="168" spans="1:8" ht="28.5" customHeight="1" x14ac:dyDescent="0.25">
      <c r="A168" s="113">
        <v>200</v>
      </c>
      <c r="B168" s="114" t="s">
        <v>465</v>
      </c>
      <c r="C168" s="114" t="s">
        <v>323</v>
      </c>
      <c r="D168" s="115"/>
      <c r="E168" s="131">
        <v>12000</v>
      </c>
      <c r="F168" s="131"/>
      <c r="G168" s="131"/>
    </row>
    <row r="169" spans="1:8" ht="28.5" customHeight="1" x14ac:dyDescent="0.25">
      <c r="A169" s="113">
        <v>200</v>
      </c>
      <c r="B169" s="114" t="s">
        <v>466</v>
      </c>
      <c r="C169" s="114" t="s">
        <v>324</v>
      </c>
      <c r="D169" s="115"/>
      <c r="E169" s="128"/>
      <c r="F169" s="128"/>
      <c r="G169" s="128"/>
    </row>
    <row r="170" spans="1:8" ht="18" customHeight="1" x14ac:dyDescent="0.25">
      <c r="A170" s="113">
        <v>200</v>
      </c>
      <c r="B170" s="114" t="s">
        <v>467</v>
      </c>
      <c r="C170" s="114" t="s">
        <v>325</v>
      </c>
      <c r="D170" s="115"/>
      <c r="E170" s="128"/>
      <c r="F170" s="128"/>
      <c r="G170" s="128"/>
    </row>
    <row r="171" spans="1:8" ht="29.25" customHeight="1" x14ac:dyDescent="0.25">
      <c r="A171" s="113">
        <v>200</v>
      </c>
      <c r="B171" s="114" t="s">
        <v>468</v>
      </c>
      <c r="C171" s="114" t="s">
        <v>326</v>
      </c>
      <c r="D171" s="115"/>
      <c r="E171" s="128">
        <v>144000</v>
      </c>
      <c r="F171" s="128"/>
      <c r="G171" s="128">
        <f>G172+G173+G174+G175+G177+G178+G179+G176</f>
        <v>0</v>
      </c>
    </row>
    <row r="172" spans="1:8" ht="25.5" customHeight="1" x14ac:dyDescent="0.25">
      <c r="A172" s="113">
        <v>200</v>
      </c>
      <c r="B172" s="114" t="s">
        <v>469</v>
      </c>
      <c r="C172" s="114" t="s">
        <v>327</v>
      </c>
      <c r="D172" s="115"/>
      <c r="E172" s="128"/>
      <c r="F172" s="128"/>
      <c r="G172" s="128"/>
    </row>
    <row r="173" spans="1:8" ht="1.5" customHeight="1" x14ac:dyDescent="0.25">
      <c r="A173" s="113">
        <v>200</v>
      </c>
      <c r="B173" s="114" t="s">
        <v>470</v>
      </c>
      <c r="C173" s="114" t="s">
        <v>352</v>
      </c>
      <c r="D173" s="115"/>
      <c r="E173" s="128"/>
      <c r="F173" s="128"/>
      <c r="G173" s="128"/>
    </row>
    <row r="174" spans="1:8" ht="0.75" hidden="1" customHeight="1" x14ac:dyDescent="0.25">
      <c r="A174" s="109">
        <v>200</v>
      </c>
      <c r="B174" s="110" t="s">
        <v>471</v>
      </c>
      <c r="C174" s="110" t="s">
        <v>472</v>
      </c>
      <c r="D174" s="111">
        <f>D176+D179</f>
        <v>0</v>
      </c>
      <c r="E174" s="127">
        <f>E176+E179</f>
        <v>0</v>
      </c>
      <c r="F174" s="127">
        <f>F176+F179</f>
        <v>0</v>
      </c>
      <c r="G174" s="127">
        <f>G176+G179</f>
        <v>0</v>
      </c>
    </row>
    <row r="175" spans="1:8" ht="15.75" hidden="1" x14ac:dyDescent="0.25">
      <c r="A175" s="113">
        <v>200</v>
      </c>
      <c r="B175" s="114" t="s">
        <v>473</v>
      </c>
      <c r="C175" s="114" t="s">
        <v>283</v>
      </c>
      <c r="D175" s="115"/>
      <c r="E175" s="128"/>
      <c r="F175" s="128"/>
      <c r="G175" s="128"/>
    </row>
    <row r="176" spans="1:8" ht="15.75" hidden="1" x14ac:dyDescent="0.25">
      <c r="A176" s="113">
        <v>200</v>
      </c>
      <c r="B176" s="114" t="s">
        <v>474</v>
      </c>
      <c r="C176" s="114" t="s">
        <v>311</v>
      </c>
      <c r="D176" s="115">
        <f>D177+D178</f>
        <v>0</v>
      </c>
      <c r="E176" s="128">
        <f>E177+E178</f>
        <v>0</v>
      </c>
      <c r="F176" s="128">
        <f>F177+F178</f>
        <v>0</v>
      </c>
      <c r="G176" s="128">
        <f>G177+G178</f>
        <v>0</v>
      </c>
    </row>
    <row r="177" spans="1:7" ht="15.75" hidden="1" x14ac:dyDescent="0.25">
      <c r="A177" s="113">
        <v>200</v>
      </c>
      <c r="B177" s="114" t="s">
        <v>475</v>
      </c>
      <c r="C177" s="114" t="s">
        <v>308</v>
      </c>
      <c r="D177" s="115"/>
      <c r="E177" s="128"/>
      <c r="F177" s="128"/>
      <c r="G177" s="128"/>
    </row>
    <row r="178" spans="1:7" ht="15.75" hidden="1" x14ac:dyDescent="0.25">
      <c r="A178" s="113">
        <v>200</v>
      </c>
      <c r="B178" s="114" t="s">
        <v>554</v>
      </c>
      <c r="C178" s="114" t="s">
        <v>314</v>
      </c>
      <c r="D178" s="115"/>
      <c r="E178" s="128"/>
      <c r="F178" s="128"/>
      <c r="G178" s="128"/>
    </row>
    <row r="179" spans="1:7" ht="15.75" hidden="1" x14ac:dyDescent="0.25">
      <c r="A179" s="113">
        <v>200</v>
      </c>
      <c r="B179" s="114" t="s">
        <v>476</v>
      </c>
      <c r="C179" s="114" t="s">
        <v>319</v>
      </c>
      <c r="D179" s="115">
        <f>D180</f>
        <v>0</v>
      </c>
      <c r="E179" s="128">
        <f>E180</f>
        <v>0</v>
      </c>
      <c r="F179" s="128">
        <f>F180</f>
        <v>0</v>
      </c>
      <c r="G179" s="128">
        <f>G180</f>
        <v>0</v>
      </c>
    </row>
    <row r="180" spans="1:7" ht="15.75" hidden="1" x14ac:dyDescent="0.25">
      <c r="A180" s="113">
        <v>200</v>
      </c>
      <c r="B180" s="114" t="s">
        <v>477</v>
      </c>
      <c r="C180" s="114" t="s">
        <v>320</v>
      </c>
      <c r="D180" s="115"/>
      <c r="E180" s="128">
        <f>100000-100000</f>
        <v>0</v>
      </c>
      <c r="F180" s="128"/>
      <c r="G180" s="128"/>
    </row>
    <row r="181" spans="1:7" ht="26.25" hidden="1" x14ac:dyDescent="0.25">
      <c r="A181" s="113">
        <v>200</v>
      </c>
      <c r="B181" s="114" t="s">
        <v>478</v>
      </c>
      <c r="C181" s="114" t="s">
        <v>321</v>
      </c>
      <c r="D181" s="115">
        <f>SUM(D182:D188)</f>
        <v>0</v>
      </c>
      <c r="E181" s="128">
        <f>SUM(E182:E188)</f>
        <v>0</v>
      </c>
      <c r="F181" s="128">
        <f>SUM(F182:F188)</f>
        <v>0</v>
      </c>
      <c r="G181" s="128">
        <f>SUM(G182:G188)</f>
        <v>0</v>
      </c>
    </row>
    <row r="182" spans="1:7" ht="15.75" hidden="1" x14ac:dyDescent="0.25">
      <c r="A182" s="113">
        <v>200</v>
      </c>
      <c r="B182" s="114" t="s">
        <v>479</v>
      </c>
      <c r="C182" s="114" t="s">
        <v>322</v>
      </c>
      <c r="D182" s="115"/>
      <c r="E182" s="128"/>
      <c r="F182" s="128"/>
      <c r="G182" s="128"/>
    </row>
    <row r="183" spans="1:7" ht="26.25" hidden="1" x14ac:dyDescent="0.25">
      <c r="A183" s="113">
        <v>200</v>
      </c>
      <c r="B183" s="114" t="s">
        <v>480</v>
      </c>
      <c r="C183" s="114" t="s">
        <v>323</v>
      </c>
      <c r="D183" s="115"/>
      <c r="E183" s="128"/>
      <c r="F183" s="128"/>
      <c r="G183" s="128"/>
    </row>
    <row r="184" spans="1:7" ht="26.25" hidden="1" x14ac:dyDescent="0.25">
      <c r="A184" s="113">
        <v>200</v>
      </c>
      <c r="B184" s="114" t="s">
        <v>481</v>
      </c>
      <c r="C184" s="114" t="s">
        <v>324</v>
      </c>
      <c r="D184" s="115"/>
      <c r="E184" s="128"/>
      <c r="F184" s="128"/>
      <c r="G184" s="128"/>
    </row>
    <row r="185" spans="1:7" ht="15.75" hidden="1" x14ac:dyDescent="0.25">
      <c r="A185" s="113">
        <v>200</v>
      </c>
      <c r="B185" s="114" t="s">
        <v>482</v>
      </c>
      <c r="C185" s="114" t="s">
        <v>325</v>
      </c>
      <c r="D185" s="115"/>
      <c r="E185" s="128"/>
      <c r="F185" s="128"/>
      <c r="G185" s="128"/>
    </row>
    <row r="186" spans="1:7" ht="26.25" hidden="1" x14ac:dyDescent="0.25">
      <c r="A186" s="113">
        <v>200</v>
      </c>
      <c r="B186" s="114" t="s">
        <v>483</v>
      </c>
      <c r="C186" s="114" t="s">
        <v>326</v>
      </c>
      <c r="D186" s="115"/>
      <c r="E186" s="128"/>
      <c r="F186" s="128"/>
      <c r="G186" s="128"/>
    </row>
    <row r="187" spans="1:7" ht="15" hidden="1" customHeight="1" x14ac:dyDescent="0.25">
      <c r="A187" s="113">
        <v>200</v>
      </c>
      <c r="B187" s="114" t="s">
        <v>484</v>
      </c>
      <c r="C187" s="114" t="s">
        <v>327</v>
      </c>
      <c r="D187" s="115"/>
      <c r="E187" s="128"/>
      <c r="F187" s="128"/>
      <c r="G187" s="128"/>
    </row>
    <row r="188" spans="1:7" ht="15.75" hidden="1" customHeight="1" x14ac:dyDescent="0.25">
      <c r="A188" s="113">
        <v>200</v>
      </c>
      <c r="B188" s="114" t="s">
        <v>485</v>
      </c>
      <c r="C188" s="114" t="s">
        <v>352</v>
      </c>
      <c r="D188" s="115"/>
      <c r="E188" s="128"/>
      <c r="F188" s="128"/>
      <c r="G188" s="128"/>
    </row>
    <row r="189" spans="1:7" ht="26.25" x14ac:dyDescent="0.25">
      <c r="A189" s="109">
        <v>200</v>
      </c>
      <c r="B189" s="110" t="s">
        <v>266</v>
      </c>
      <c r="C189" s="110" t="s">
        <v>267</v>
      </c>
      <c r="D189" s="111">
        <f>D191+D200+D201</f>
        <v>0</v>
      </c>
      <c r="E189" s="127">
        <f>E191+E200+E201</f>
        <v>1947000</v>
      </c>
      <c r="F189" s="127">
        <f>F191+F200+F201</f>
        <v>0</v>
      </c>
      <c r="G189" s="127">
        <f>G191+G200+G201</f>
        <v>43261.229999999996</v>
      </c>
    </row>
    <row r="190" spans="1:7" ht="15.75" x14ac:dyDescent="0.25">
      <c r="A190" s="113">
        <v>200</v>
      </c>
      <c r="B190" s="114" t="s">
        <v>486</v>
      </c>
      <c r="C190" s="114" t="s">
        <v>283</v>
      </c>
      <c r="D190" s="115"/>
      <c r="E190" s="128">
        <f>E191</f>
        <v>1797700</v>
      </c>
      <c r="F190" s="128"/>
      <c r="G190" s="128">
        <f>G191</f>
        <v>19528.129999999997</v>
      </c>
    </row>
    <row r="191" spans="1:7" ht="15.75" x14ac:dyDescent="0.25">
      <c r="A191" s="113">
        <v>200</v>
      </c>
      <c r="B191" s="114" t="s">
        <v>487</v>
      </c>
      <c r="C191" s="114" t="s">
        <v>311</v>
      </c>
      <c r="D191" s="115">
        <f>D192+D193+D194+D195+D196+D197+D198+D199</f>
        <v>0</v>
      </c>
      <c r="E191" s="128">
        <f>E192+E193+E194+E195+E196+E197+E198+E199</f>
        <v>1797700</v>
      </c>
      <c r="F191" s="128">
        <f>F192+F193+F194+F195+F196+F197+F198+F199</f>
        <v>0</v>
      </c>
      <c r="G191" s="128">
        <f>G192+G193+G194+G195+G196+G197+G198+G199</f>
        <v>19528.129999999997</v>
      </c>
    </row>
    <row r="192" spans="1:7" ht="15.75" x14ac:dyDescent="0.25">
      <c r="A192" s="113">
        <v>200</v>
      </c>
      <c r="B192" s="114" t="s">
        <v>488</v>
      </c>
      <c r="C192" s="114" t="s">
        <v>312</v>
      </c>
      <c r="D192" s="115"/>
      <c r="E192" s="128">
        <v>120700</v>
      </c>
      <c r="F192" s="128"/>
      <c r="G192" s="128">
        <v>7750</v>
      </c>
    </row>
    <row r="193" spans="1:7" ht="15.75" x14ac:dyDescent="0.25">
      <c r="A193" s="113">
        <v>200</v>
      </c>
      <c r="B193" s="114" t="s">
        <v>489</v>
      </c>
      <c r="C193" s="114" t="s">
        <v>332</v>
      </c>
      <c r="D193" s="115"/>
      <c r="E193" s="128">
        <v>10000</v>
      </c>
      <c r="F193" s="128"/>
      <c r="G193" s="128"/>
    </row>
    <row r="194" spans="1:7" ht="15.75" x14ac:dyDescent="0.25">
      <c r="A194" s="113">
        <v>200</v>
      </c>
      <c r="B194" s="114" t="s">
        <v>490</v>
      </c>
      <c r="C194" s="114" t="s">
        <v>313</v>
      </c>
      <c r="D194" s="115"/>
      <c r="E194" s="128">
        <v>381000</v>
      </c>
      <c r="F194" s="128"/>
      <c r="G194" s="128"/>
    </row>
    <row r="195" spans="1:7" ht="15.75" x14ac:dyDescent="0.25">
      <c r="A195" s="113">
        <v>200</v>
      </c>
      <c r="B195" s="114" t="s">
        <v>491</v>
      </c>
      <c r="C195" s="114" t="s">
        <v>308</v>
      </c>
      <c r="D195" s="115"/>
      <c r="E195" s="128">
        <v>476000</v>
      </c>
      <c r="F195" s="128"/>
      <c r="G195" s="128"/>
    </row>
    <row r="196" spans="1:7" ht="15" customHeight="1" x14ac:dyDescent="0.25">
      <c r="A196" s="113">
        <v>200</v>
      </c>
      <c r="B196" s="114" t="s">
        <v>492</v>
      </c>
      <c r="C196" s="114" t="s">
        <v>314</v>
      </c>
      <c r="D196" s="115"/>
      <c r="E196" s="128">
        <v>810000</v>
      </c>
      <c r="F196" s="128"/>
      <c r="G196" s="128">
        <v>11778.13</v>
      </c>
    </row>
    <row r="197" spans="1:7" ht="15.75" hidden="1" x14ac:dyDescent="0.25">
      <c r="A197" s="113">
        <v>200</v>
      </c>
      <c r="B197" s="114" t="s">
        <v>493</v>
      </c>
      <c r="C197" s="114" t="s">
        <v>315</v>
      </c>
      <c r="D197" s="115"/>
      <c r="E197" s="128"/>
      <c r="F197" s="128"/>
      <c r="G197" s="128"/>
    </row>
    <row r="198" spans="1:7" ht="26.25" hidden="1" x14ac:dyDescent="0.25">
      <c r="A198" s="113">
        <v>200</v>
      </c>
      <c r="B198" s="114" t="s">
        <v>494</v>
      </c>
      <c r="C198" s="114" t="s">
        <v>316</v>
      </c>
      <c r="D198" s="115"/>
      <c r="E198" s="128"/>
      <c r="F198" s="128"/>
      <c r="G198" s="128"/>
    </row>
    <row r="199" spans="1:7" ht="39" hidden="1" x14ac:dyDescent="0.25">
      <c r="A199" s="113">
        <v>200</v>
      </c>
      <c r="B199" s="114" t="s">
        <v>495</v>
      </c>
      <c r="C199" s="114" t="s">
        <v>317</v>
      </c>
      <c r="D199" s="115"/>
      <c r="E199" s="128"/>
      <c r="F199" s="128"/>
      <c r="G199" s="128"/>
    </row>
    <row r="200" spans="1:7" ht="15.75" x14ac:dyDescent="0.25">
      <c r="A200" s="113">
        <v>200</v>
      </c>
      <c r="B200" s="114" t="s">
        <v>496</v>
      </c>
      <c r="C200" s="114" t="s">
        <v>318</v>
      </c>
      <c r="D200" s="115"/>
      <c r="E200" s="128"/>
      <c r="F200" s="128"/>
      <c r="G200" s="128"/>
    </row>
    <row r="201" spans="1:7" ht="15.75" x14ac:dyDescent="0.25">
      <c r="A201" s="113">
        <v>200</v>
      </c>
      <c r="B201" s="114" t="s">
        <v>497</v>
      </c>
      <c r="C201" s="114" t="s">
        <v>319</v>
      </c>
      <c r="D201" s="115">
        <f>D202+D203</f>
        <v>0</v>
      </c>
      <c r="E201" s="128">
        <f>E202+E203</f>
        <v>149300</v>
      </c>
      <c r="F201" s="128">
        <f>F202+F203</f>
        <v>0</v>
      </c>
      <c r="G201" s="128">
        <f>G202+G203</f>
        <v>23733.1</v>
      </c>
    </row>
    <row r="202" spans="1:7" ht="15.75" x14ac:dyDescent="0.25">
      <c r="A202" s="113">
        <v>200</v>
      </c>
      <c r="B202" s="114" t="s">
        <v>498</v>
      </c>
      <c r="C202" s="114" t="s">
        <v>320</v>
      </c>
      <c r="D202" s="115"/>
      <c r="E202" s="128"/>
      <c r="F202" s="128"/>
      <c r="G202" s="128"/>
    </row>
    <row r="203" spans="1:7" ht="24.75" customHeight="1" x14ac:dyDescent="0.25">
      <c r="A203" s="113">
        <v>200</v>
      </c>
      <c r="B203" s="114" t="s">
        <v>499</v>
      </c>
      <c r="C203" s="114" t="s">
        <v>321</v>
      </c>
      <c r="D203" s="115">
        <f>D204+D205+D206+D207+D209+D210+D211</f>
        <v>0</v>
      </c>
      <c r="E203" s="128">
        <f>E204+E205+E206+E207+E209+E210+E211+E208</f>
        <v>149300</v>
      </c>
      <c r="F203" s="128">
        <f>F204+F205+F206+F207+F209+F210+F211</f>
        <v>0</v>
      </c>
      <c r="G203" s="128">
        <f>G204+G205+G206+G207+G209+G210+G211+G208</f>
        <v>23733.1</v>
      </c>
    </row>
    <row r="204" spans="1:7" ht="1.5" hidden="1" customHeight="1" x14ac:dyDescent="0.25">
      <c r="A204" s="113">
        <v>200</v>
      </c>
      <c r="B204" s="114" t="s">
        <v>500</v>
      </c>
      <c r="C204" s="114" t="s">
        <v>322</v>
      </c>
      <c r="D204" s="115"/>
      <c r="E204" s="128"/>
      <c r="F204" s="128"/>
      <c r="G204" s="128"/>
    </row>
    <row r="205" spans="1:7" ht="26.25" hidden="1" x14ac:dyDescent="0.25">
      <c r="A205" s="113">
        <v>200</v>
      </c>
      <c r="B205" s="114" t="s">
        <v>501</v>
      </c>
      <c r="C205" s="114" t="s">
        <v>323</v>
      </c>
      <c r="D205" s="115"/>
      <c r="E205" s="128"/>
      <c r="F205" s="128"/>
      <c r="G205" s="128"/>
    </row>
    <row r="206" spans="1:7" ht="26.25" hidden="1" x14ac:dyDescent="0.25">
      <c r="A206" s="113">
        <v>200</v>
      </c>
      <c r="B206" s="114" t="s">
        <v>502</v>
      </c>
      <c r="C206" s="114" t="s">
        <v>324</v>
      </c>
      <c r="D206" s="115"/>
      <c r="E206" s="128"/>
      <c r="F206" s="128"/>
      <c r="G206" s="128"/>
    </row>
    <row r="207" spans="1:7" ht="15.75" hidden="1" x14ac:dyDescent="0.25">
      <c r="A207" s="113">
        <v>200</v>
      </c>
      <c r="B207" s="114" t="s">
        <v>503</v>
      </c>
      <c r="C207" s="114" t="s">
        <v>325</v>
      </c>
      <c r="D207" s="115"/>
      <c r="E207" s="128">
        <f>0</f>
        <v>0</v>
      </c>
      <c r="F207" s="128"/>
      <c r="G207" s="128">
        <f>0</f>
        <v>0</v>
      </c>
    </row>
    <row r="208" spans="1:7" ht="34.5" customHeight="1" x14ac:dyDescent="0.25">
      <c r="A208" s="113"/>
      <c r="B208" s="114" t="s">
        <v>501</v>
      </c>
      <c r="C208" s="114" t="s">
        <v>321</v>
      </c>
      <c r="D208" s="115"/>
      <c r="E208" s="128">
        <v>10300</v>
      </c>
      <c r="F208" s="128"/>
      <c r="G208" s="128">
        <v>1657.28</v>
      </c>
    </row>
    <row r="209" spans="1:7" ht="24.75" customHeight="1" x14ac:dyDescent="0.25">
      <c r="A209" s="113">
        <v>200</v>
      </c>
      <c r="B209" s="114" t="s">
        <v>504</v>
      </c>
      <c r="C209" s="114" t="s">
        <v>326</v>
      </c>
      <c r="D209" s="115"/>
      <c r="E209" s="128">
        <v>139000</v>
      </c>
      <c r="F209" s="128"/>
      <c r="G209" s="128">
        <v>22075.82</v>
      </c>
    </row>
    <row r="210" spans="1:7" ht="26.25" hidden="1" x14ac:dyDescent="0.25">
      <c r="A210" s="113">
        <v>200</v>
      </c>
      <c r="B210" s="114" t="s">
        <v>505</v>
      </c>
      <c r="C210" s="114" t="s">
        <v>327</v>
      </c>
      <c r="D210" s="115"/>
      <c r="E210" s="128"/>
      <c r="F210" s="128"/>
      <c r="G210" s="128"/>
    </row>
    <row r="211" spans="1:7" ht="36.75" hidden="1" customHeight="1" x14ac:dyDescent="0.25">
      <c r="A211" s="113">
        <v>200</v>
      </c>
      <c r="B211" s="114" t="s">
        <v>506</v>
      </c>
      <c r="C211" s="114" t="s">
        <v>352</v>
      </c>
      <c r="D211" s="115"/>
      <c r="E211" s="128">
        <v>0</v>
      </c>
      <c r="F211" s="128"/>
      <c r="G211" s="128">
        <v>0</v>
      </c>
    </row>
    <row r="212" spans="1:7" ht="5.25" hidden="1" customHeight="1" x14ac:dyDescent="0.25">
      <c r="A212" s="109">
        <v>200</v>
      </c>
      <c r="B212" s="110" t="s">
        <v>507</v>
      </c>
      <c r="C212" s="110" t="s">
        <v>508</v>
      </c>
      <c r="D212" s="111">
        <f>D214+D217</f>
        <v>0</v>
      </c>
      <c r="E212" s="127">
        <f>E214+E217</f>
        <v>0</v>
      </c>
      <c r="F212" s="127">
        <f>F214+F217</f>
        <v>0</v>
      </c>
      <c r="G212" s="127">
        <f>G217</f>
        <v>0</v>
      </c>
    </row>
    <row r="213" spans="1:7" ht="15.75" hidden="1" x14ac:dyDescent="0.25">
      <c r="A213" s="113">
        <v>200</v>
      </c>
      <c r="B213" s="114" t="s">
        <v>509</v>
      </c>
      <c r="C213" s="114" t="s">
        <v>283</v>
      </c>
      <c r="D213" s="115"/>
      <c r="E213" s="128"/>
      <c r="F213" s="128"/>
      <c r="G213" s="128"/>
    </row>
    <row r="214" spans="1:7" ht="15.75" hidden="1" x14ac:dyDescent="0.25">
      <c r="A214" s="113">
        <v>200</v>
      </c>
      <c r="B214" s="114" t="s">
        <v>510</v>
      </c>
      <c r="C214" s="114" t="s">
        <v>311</v>
      </c>
      <c r="D214" s="115">
        <f>D215+D216</f>
        <v>0</v>
      </c>
      <c r="E214" s="128">
        <f>E215+E216</f>
        <v>0</v>
      </c>
      <c r="F214" s="128">
        <f>F215+F216</f>
        <v>0</v>
      </c>
      <c r="G214" s="128">
        <f>G215+G216</f>
        <v>0</v>
      </c>
    </row>
    <row r="215" spans="1:7" ht="15.75" hidden="1" x14ac:dyDescent="0.25">
      <c r="A215" s="113">
        <v>200</v>
      </c>
      <c r="B215" s="114" t="s">
        <v>511</v>
      </c>
      <c r="C215" s="114" t="s">
        <v>308</v>
      </c>
      <c r="D215" s="115"/>
      <c r="E215" s="128"/>
      <c r="F215" s="128"/>
      <c r="G215" s="128"/>
    </row>
    <row r="216" spans="1:7" ht="15.75" hidden="1" x14ac:dyDescent="0.25">
      <c r="A216" s="113">
        <v>200</v>
      </c>
      <c r="B216" s="114" t="s">
        <v>512</v>
      </c>
      <c r="C216" s="114" t="s">
        <v>314</v>
      </c>
      <c r="D216" s="115"/>
      <c r="E216" s="128"/>
      <c r="F216" s="128"/>
      <c r="G216" s="128"/>
    </row>
    <row r="217" spans="1:7" ht="15.75" hidden="1" x14ac:dyDescent="0.25">
      <c r="A217" s="113">
        <v>200</v>
      </c>
      <c r="B217" s="114" t="s">
        <v>513</v>
      </c>
      <c r="C217" s="114" t="s">
        <v>319</v>
      </c>
      <c r="D217" s="115"/>
      <c r="E217" s="128">
        <f>E218+E219</f>
        <v>0</v>
      </c>
      <c r="F217" s="128"/>
      <c r="G217" s="128">
        <f>G219+G218</f>
        <v>0</v>
      </c>
    </row>
    <row r="218" spans="1:7" ht="15.75" hidden="1" x14ac:dyDescent="0.25">
      <c r="A218" s="113">
        <v>200</v>
      </c>
      <c r="B218" s="114" t="s">
        <v>514</v>
      </c>
      <c r="C218" s="114" t="s">
        <v>320</v>
      </c>
      <c r="D218" s="115"/>
      <c r="E218" s="128">
        <f>0</f>
        <v>0</v>
      </c>
      <c r="F218" s="128"/>
      <c r="G218" s="128">
        <f>0</f>
        <v>0</v>
      </c>
    </row>
    <row r="219" spans="1:7" ht="26.25" hidden="1" x14ac:dyDescent="0.25">
      <c r="A219" s="113">
        <v>200</v>
      </c>
      <c r="B219" s="114" t="s">
        <v>515</v>
      </c>
      <c r="C219" s="114" t="s">
        <v>321</v>
      </c>
      <c r="D219" s="115"/>
      <c r="E219" s="128">
        <f>E220</f>
        <v>0</v>
      </c>
      <c r="F219" s="128"/>
      <c r="G219" s="128">
        <f>G220</f>
        <v>0</v>
      </c>
    </row>
    <row r="220" spans="1:7" ht="26.25" hidden="1" x14ac:dyDescent="0.25">
      <c r="A220" s="113">
        <v>200</v>
      </c>
      <c r="B220" s="114" t="s">
        <v>516</v>
      </c>
      <c r="C220" s="114" t="s">
        <v>326</v>
      </c>
      <c r="D220" s="115">
        <f>D221+D222+D223+D224+D241+D242+D243</f>
        <v>0</v>
      </c>
      <c r="E220" s="128">
        <v>0</v>
      </c>
      <c r="F220" s="128"/>
      <c r="G220" s="128">
        <v>0</v>
      </c>
    </row>
    <row r="221" spans="1:7" ht="26.25" hidden="1" x14ac:dyDescent="0.25">
      <c r="A221" s="109">
        <v>200</v>
      </c>
      <c r="B221" s="110" t="s">
        <v>517</v>
      </c>
      <c r="C221" s="110" t="s">
        <v>518</v>
      </c>
      <c r="D221" s="111">
        <f>D223+D243</f>
        <v>0</v>
      </c>
      <c r="E221" s="127">
        <f>E222</f>
        <v>0</v>
      </c>
      <c r="F221" s="127">
        <f>F223+F243</f>
        <v>0</v>
      </c>
      <c r="G221" s="127">
        <f>G222</f>
        <v>0</v>
      </c>
    </row>
    <row r="222" spans="1:7" ht="15.75" hidden="1" x14ac:dyDescent="0.25">
      <c r="A222" s="113">
        <v>200</v>
      </c>
      <c r="B222" s="114" t="s">
        <v>519</v>
      </c>
      <c r="C222" s="114" t="s">
        <v>311</v>
      </c>
      <c r="D222" s="115">
        <f>D223+D241</f>
        <v>0</v>
      </c>
      <c r="E222" s="128">
        <f>E223+E224</f>
        <v>0</v>
      </c>
      <c r="F222" s="128">
        <f>F223+F241</f>
        <v>0</v>
      </c>
      <c r="G222" s="128">
        <f>G223+G224</f>
        <v>0</v>
      </c>
    </row>
    <row r="223" spans="1:7" ht="15.75" hidden="1" x14ac:dyDescent="0.25">
      <c r="A223" s="113">
        <v>200</v>
      </c>
      <c r="B223" s="114" t="s">
        <v>520</v>
      </c>
      <c r="C223" s="114" t="s">
        <v>308</v>
      </c>
      <c r="D223" s="115"/>
      <c r="E223" s="128"/>
      <c r="F223" s="128"/>
      <c r="G223" s="128"/>
    </row>
    <row r="224" spans="1:7" ht="16.5" hidden="1" customHeight="1" x14ac:dyDescent="0.25">
      <c r="A224" s="113">
        <v>200</v>
      </c>
      <c r="B224" s="114" t="s">
        <v>521</v>
      </c>
      <c r="C224" s="114" t="s">
        <v>314</v>
      </c>
      <c r="D224" s="115"/>
      <c r="E224" s="128"/>
      <c r="F224" s="128"/>
      <c r="G224" s="128"/>
    </row>
    <row r="225" spans="1:10" ht="64.5" x14ac:dyDescent="0.25">
      <c r="A225" s="113"/>
      <c r="B225" s="110" t="s">
        <v>522</v>
      </c>
      <c r="C225" s="123" t="s">
        <v>523</v>
      </c>
      <c r="D225" s="111"/>
      <c r="E225" s="127">
        <f>E226+E229</f>
        <v>0</v>
      </c>
      <c r="F225" s="127"/>
      <c r="G225" s="127">
        <f>G226+G229</f>
        <v>0</v>
      </c>
    </row>
    <row r="226" spans="1:10" ht="15.75" x14ac:dyDescent="0.25">
      <c r="A226" s="113">
        <v>200</v>
      </c>
      <c r="B226" s="114" t="s">
        <v>439</v>
      </c>
      <c r="C226" s="114" t="s">
        <v>283</v>
      </c>
      <c r="D226" s="115"/>
      <c r="E226" s="128">
        <f>E227</f>
        <v>0</v>
      </c>
      <c r="F226" s="128"/>
      <c r="G226" s="128">
        <f>G227</f>
        <v>0</v>
      </c>
    </row>
    <row r="227" spans="1:10" ht="15.75" x14ac:dyDescent="0.25">
      <c r="A227" s="113">
        <v>200</v>
      </c>
      <c r="B227" s="114" t="s">
        <v>440</v>
      </c>
      <c r="C227" s="114" t="s">
        <v>311</v>
      </c>
      <c r="D227" s="115"/>
      <c r="E227" s="128">
        <v>0</v>
      </c>
      <c r="F227" s="128"/>
      <c r="G227" s="128">
        <v>0</v>
      </c>
    </row>
    <row r="228" spans="1:10" ht="15.75" x14ac:dyDescent="0.25">
      <c r="A228" s="113">
        <v>200</v>
      </c>
      <c r="B228" s="114" t="s">
        <v>442</v>
      </c>
      <c r="C228" s="114" t="s">
        <v>314</v>
      </c>
      <c r="D228" s="115"/>
      <c r="E228" s="128"/>
      <c r="F228" s="128"/>
      <c r="G228" s="128"/>
    </row>
    <row r="229" spans="1:10" ht="15.75" x14ac:dyDescent="0.25">
      <c r="A229" s="113">
        <v>200</v>
      </c>
      <c r="B229" s="114" t="s">
        <v>412</v>
      </c>
      <c r="C229" s="114" t="s">
        <v>283</v>
      </c>
      <c r="D229" s="115"/>
      <c r="E229" s="128">
        <f>E230</f>
        <v>0</v>
      </c>
      <c r="F229" s="128"/>
      <c r="G229" s="128">
        <f>G230</f>
        <v>0</v>
      </c>
    </row>
    <row r="230" spans="1:10" ht="15.75" x14ac:dyDescent="0.25">
      <c r="A230" s="113">
        <v>200</v>
      </c>
      <c r="B230" s="114" t="s">
        <v>415</v>
      </c>
      <c r="C230" s="114" t="s">
        <v>314</v>
      </c>
      <c r="D230" s="115"/>
      <c r="E230" s="128">
        <v>0</v>
      </c>
      <c r="F230" s="128"/>
      <c r="G230" s="128"/>
    </row>
    <row r="231" spans="1:10" ht="15.75" x14ac:dyDescent="0.25">
      <c r="A231" s="113">
        <v>200</v>
      </c>
      <c r="B231" s="110" t="s">
        <v>524</v>
      </c>
      <c r="C231" s="110" t="s">
        <v>525</v>
      </c>
      <c r="D231" s="111">
        <f>D232+D235+D238</f>
        <v>0</v>
      </c>
      <c r="E231" s="132">
        <f>E232+E235+E238</f>
        <v>1465771.48</v>
      </c>
      <c r="F231" s="132">
        <f>F232+F235+F238</f>
        <v>0</v>
      </c>
      <c r="G231" s="132">
        <f>G232+G235+G238</f>
        <v>172929.46999999997</v>
      </c>
    </row>
    <row r="232" spans="1:10" ht="64.5" x14ac:dyDescent="0.25">
      <c r="A232" s="113">
        <v>200</v>
      </c>
      <c r="B232" s="114" t="s">
        <v>286</v>
      </c>
      <c r="C232" s="110" t="s">
        <v>287</v>
      </c>
      <c r="D232" s="115"/>
      <c r="E232" s="128">
        <f>E233</f>
        <v>100000</v>
      </c>
      <c r="F232" s="128">
        <f>F238</f>
        <v>0</v>
      </c>
      <c r="G232" s="128">
        <f>G233</f>
        <v>11640.64</v>
      </c>
    </row>
    <row r="233" spans="1:10" ht="15.75" x14ac:dyDescent="0.25">
      <c r="A233" s="113">
        <v>200</v>
      </c>
      <c r="B233" s="114" t="s">
        <v>329</v>
      </c>
      <c r="C233" s="114" t="s">
        <v>311</v>
      </c>
      <c r="D233" s="115">
        <f>D234</f>
        <v>0</v>
      </c>
      <c r="E233" s="128">
        <f>E234</f>
        <v>100000</v>
      </c>
      <c r="F233" s="128">
        <f>F234</f>
        <v>0</v>
      </c>
      <c r="G233" s="128">
        <f>G234</f>
        <v>11640.64</v>
      </c>
    </row>
    <row r="234" spans="1:10" ht="15.75" x14ac:dyDescent="0.25">
      <c r="A234" s="121">
        <v>200</v>
      </c>
      <c r="B234" s="122" t="s">
        <v>333</v>
      </c>
      <c r="C234" s="122" t="s">
        <v>313</v>
      </c>
      <c r="D234" s="120"/>
      <c r="E234" s="131">
        <v>100000</v>
      </c>
      <c r="F234" s="131"/>
      <c r="G234" s="131">
        <v>11640.64</v>
      </c>
    </row>
    <row r="235" spans="1:10" ht="15.75" x14ac:dyDescent="0.25">
      <c r="A235" s="113">
        <v>200</v>
      </c>
      <c r="B235" s="114" t="s">
        <v>453</v>
      </c>
      <c r="C235" s="110" t="s">
        <v>454</v>
      </c>
      <c r="D235" s="115"/>
      <c r="E235" s="128">
        <f>E236</f>
        <v>638771.48</v>
      </c>
      <c r="F235" s="128">
        <f>F241</f>
        <v>0</v>
      </c>
      <c r="G235" s="128">
        <f>G236</f>
        <v>0</v>
      </c>
    </row>
    <row r="236" spans="1:10" ht="15.75" x14ac:dyDescent="0.25">
      <c r="A236" s="113">
        <v>200</v>
      </c>
      <c r="B236" s="114" t="s">
        <v>456</v>
      </c>
      <c r="C236" s="114" t="s">
        <v>311</v>
      </c>
      <c r="D236" s="115">
        <f>D237</f>
        <v>0</v>
      </c>
      <c r="E236" s="128">
        <f>E237</f>
        <v>638771.48</v>
      </c>
      <c r="F236" s="128">
        <f>F237</f>
        <v>0</v>
      </c>
      <c r="G236" s="128">
        <f>G237</f>
        <v>0</v>
      </c>
    </row>
    <row r="237" spans="1:10" ht="15.75" x14ac:dyDescent="0.25">
      <c r="A237" s="113">
        <v>200</v>
      </c>
      <c r="B237" s="114" t="s">
        <v>458</v>
      </c>
      <c r="C237" s="114" t="s">
        <v>313</v>
      </c>
      <c r="D237" s="115"/>
      <c r="E237" s="128">
        <f>H237</f>
        <v>638771.48</v>
      </c>
      <c r="F237" s="128"/>
      <c r="G237" s="128"/>
      <c r="H237">
        <f>45000+222000+371771.48</f>
        <v>638771.48</v>
      </c>
      <c r="J237">
        <f>16700+400306.92+95042.94</f>
        <v>512049.86</v>
      </c>
    </row>
    <row r="238" spans="1:10" ht="15.75" x14ac:dyDescent="0.25">
      <c r="A238" s="113">
        <v>200</v>
      </c>
      <c r="B238" s="114" t="s">
        <v>266</v>
      </c>
      <c r="C238" s="110" t="s">
        <v>267</v>
      </c>
      <c r="D238" s="115"/>
      <c r="E238" s="128">
        <f>E239</f>
        <v>727000</v>
      </c>
      <c r="F238" s="128">
        <f>F244</f>
        <v>0</v>
      </c>
      <c r="G238" s="128">
        <f>G239</f>
        <v>161288.82999999999</v>
      </c>
    </row>
    <row r="239" spans="1:10" ht="15.75" x14ac:dyDescent="0.25">
      <c r="A239" s="113">
        <v>200</v>
      </c>
      <c r="B239" s="114" t="s">
        <v>487</v>
      </c>
      <c r="C239" s="114" t="s">
        <v>311</v>
      </c>
      <c r="D239" s="115">
        <f>D240</f>
        <v>0</v>
      </c>
      <c r="E239" s="128">
        <f>E240</f>
        <v>727000</v>
      </c>
      <c r="F239" s="128">
        <f>F240</f>
        <v>0</v>
      </c>
      <c r="G239" s="128">
        <f>G240</f>
        <v>161288.82999999999</v>
      </c>
    </row>
    <row r="240" spans="1:10" ht="15.75" x14ac:dyDescent="0.25">
      <c r="A240" s="113">
        <v>200</v>
      </c>
      <c r="B240" s="114" t="s">
        <v>490</v>
      </c>
      <c r="C240" s="114" t="s">
        <v>313</v>
      </c>
      <c r="D240" s="115"/>
      <c r="E240" s="128">
        <v>727000</v>
      </c>
      <c r="F240" s="128"/>
      <c r="G240" s="128">
        <v>161288.82999999999</v>
      </c>
    </row>
    <row r="241" spans="1:7" ht="26.25" x14ac:dyDescent="0.25">
      <c r="A241" s="109">
        <v>200</v>
      </c>
      <c r="B241" s="110" t="s">
        <v>526</v>
      </c>
      <c r="C241" s="110" t="s">
        <v>527</v>
      </c>
      <c r="D241" s="111">
        <f>D242</f>
        <v>0</v>
      </c>
      <c r="E241" s="127">
        <f>E242</f>
        <v>105100</v>
      </c>
      <c r="F241" s="127">
        <f>F242</f>
        <v>0</v>
      </c>
      <c r="G241" s="127">
        <f>G242</f>
        <v>8757.5300000000007</v>
      </c>
    </row>
    <row r="242" spans="1:7" ht="15.75" x14ac:dyDescent="0.25">
      <c r="A242" s="113">
        <v>200</v>
      </c>
      <c r="B242" s="114" t="s">
        <v>528</v>
      </c>
      <c r="C242" s="114" t="s">
        <v>529</v>
      </c>
      <c r="D242" s="115">
        <f>D244</f>
        <v>0</v>
      </c>
      <c r="E242" s="128">
        <f>E244</f>
        <v>105100</v>
      </c>
      <c r="F242" s="128">
        <f>F244</f>
        <v>0</v>
      </c>
      <c r="G242" s="128">
        <f>G244</f>
        <v>8757.5300000000007</v>
      </c>
    </row>
    <row r="243" spans="1:7" ht="15.75" x14ac:dyDescent="0.25">
      <c r="A243" s="113">
        <v>200</v>
      </c>
      <c r="B243" s="114" t="s">
        <v>530</v>
      </c>
      <c r="C243" s="114" t="s">
        <v>283</v>
      </c>
      <c r="D243" s="115"/>
      <c r="E243" s="128"/>
      <c r="F243" s="128"/>
      <c r="G243" s="128"/>
    </row>
    <row r="244" spans="1:7" ht="15.75" x14ac:dyDescent="0.25">
      <c r="A244" s="113">
        <v>200</v>
      </c>
      <c r="B244" s="114" t="s">
        <v>531</v>
      </c>
      <c r="C244" s="114" t="s">
        <v>532</v>
      </c>
      <c r="D244" s="115">
        <f>D245</f>
        <v>0</v>
      </c>
      <c r="E244" s="128">
        <f>E245</f>
        <v>105100</v>
      </c>
      <c r="F244" s="128">
        <f>F245</f>
        <v>0</v>
      </c>
      <c r="G244" s="128">
        <f>G245</f>
        <v>8757.5300000000007</v>
      </c>
    </row>
    <row r="245" spans="1:7" ht="39" x14ac:dyDescent="0.25">
      <c r="A245" s="113">
        <v>200</v>
      </c>
      <c r="B245" s="114" t="s">
        <v>533</v>
      </c>
      <c r="C245" s="114" t="s">
        <v>534</v>
      </c>
      <c r="D245" s="115"/>
      <c r="E245" s="128">
        <v>105100</v>
      </c>
      <c r="F245" s="128"/>
      <c r="G245" s="128">
        <v>8757.5300000000007</v>
      </c>
    </row>
    <row r="246" spans="1:7" ht="39.75" customHeight="1" x14ac:dyDescent="0.25">
      <c r="A246" s="109">
        <v>200</v>
      </c>
      <c r="B246" s="110" t="s">
        <v>535</v>
      </c>
      <c r="C246" s="110" t="s">
        <v>536</v>
      </c>
      <c r="D246" s="111">
        <f>D247</f>
        <v>0</v>
      </c>
      <c r="E246" s="127">
        <f>E247</f>
        <v>0</v>
      </c>
      <c r="F246" s="127">
        <f>F247</f>
        <v>0</v>
      </c>
      <c r="G246" s="127">
        <f>G247</f>
        <v>0</v>
      </c>
    </row>
    <row r="247" spans="1:7" ht="15.75" hidden="1" x14ac:dyDescent="0.25">
      <c r="A247" s="113">
        <v>200</v>
      </c>
      <c r="B247" s="114" t="s">
        <v>537</v>
      </c>
      <c r="C247" s="114" t="s">
        <v>538</v>
      </c>
      <c r="D247" s="115">
        <f>D249</f>
        <v>0</v>
      </c>
      <c r="E247" s="128">
        <f>E249</f>
        <v>0</v>
      </c>
      <c r="F247" s="128">
        <f>F249</f>
        <v>0</v>
      </c>
      <c r="G247" s="128">
        <f>G249</f>
        <v>0</v>
      </c>
    </row>
    <row r="248" spans="1:7" ht="15.75" hidden="1" x14ac:dyDescent="0.25">
      <c r="A248" s="113">
        <v>200</v>
      </c>
      <c r="B248" s="114" t="s">
        <v>539</v>
      </c>
      <c r="C248" s="114" t="s">
        <v>283</v>
      </c>
      <c r="D248" s="115"/>
      <c r="E248" s="128"/>
      <c r="F248" s="128"/>
      <c r="G248" s="128"/>
    </row>
    <row r="249" spans="1:7" ht="19.5" customHeight="1" x14ac:dyDescent="0.25">
      <c r="A249" s="113">
        <v>200</v>
      </c>
      <c r="B249" s="114" t="s">
        <v>540</v>
      </c>
      <c r="C249" s="114" t="s">
        <v>532</v>
      </c>
      <c r="D249" s="115">
        <f>D250</f>
        <v>0</v>
      </c>
      <c r="E249" s="128">
        <f>E250</f>
        <v>0</v>
      </c>
      <c r="F249" s="128">
        <f>F250</f>
        <v>0</v>
      </c>
      <c r="G249" s="128">
        <f>G250</f>
        <v>0</v>
      </c>
    </row>
    <row r="250" spans="1:7" ht="15.75" customHeight="1" x14ac:dyDescent="0.25">
      <c r="A250" s="113">
        <v>200</v>
      </c>
      <c r="B250" s="114" t="s">
        <v>541</v>
      </c>
      <c r="C250" s="114" t="s">
        <v>542</v>
      </c>
      <c r="D250" s="115"/>
      <c r="E250" s="128">
        <v>0</v>
      </c>
      <c r="F250" s="128"/>
      <c r="G250" s="128"/>
    </row>
    <row r="251" spans="1:7" ht="15" hidden="1" customHeight="1" x14ac:dyDescent="0.25">
      <c r="A251" s="109">
        <v>200</v>
      </c>
      <c r="B251" s="110" t="s">
        <v>543</v>
      </c>
      <c r="C251" s="110" t="s">
        <v>544</v>
      </c>
      <c r="D251" s="111">
        <f t="shared" ref="D251:G253" si="2">D252</f>
        <v>0</v>
      </c>
      <c r="E251" s="127">
        <f t="shared" si="2"/>
        <v>0</v>
      </c>
      <c r="F251" s="127">
        <f t="shared" si="2"/>
        <v>0</v>
      </c>
      <c r="G251" s="127">
        <f t="shared" si="2"/>
        <v>0</v>
      </c>
    </row>
    <row r="252" spans="1:7" ht="1.5" hidden="1" customHeight="1" x14ac:dyDescent="0.25">
      <c r="A252" s="113">
        <v>200</v>
      </c>
      <c r="B252" s="114" t="s">
        <v>545</v>
      </c>
      <c r="C252" s="114" t="s">
        <v>267</v>
      </c>
      <c r="D252" s="115">
        <f t="shared" si="2"/>
        <v>0</v>
      </c>
      <c r="E252" s="128">
        <f t="shared" si="2"/>
        <v>0</v>
      </c>
      <c r="F252" s="128">
        <f t="shared" si="2"/>
        <v>0</v>
      </c>
      <c r="G252" s="128">
        <f t="shared" si="2"/>
        <v>0</v>
      </c>
    </row>
    <row r="253" spans="1:7" ht="16.5" hidden="1" customHeight="1" x14ac:dyDescent="0.25">
      <c r="A253" s="113">
        <v>200</v>
      </c>
      <c r="B253" s="114" t="s">
        <v>546</v>
      </c>
      <c r="C253" s="114" t="s">
        <v>547</v>
      </c>
      <c r="D253" s="115">
        <f t="shared" si="2"/>
        <v>0</v>
      </c>
      <c r="E253" s="128">
        <v>0</v>
      </c>
      <c r="F253" s="128">
        <f t="shared" si="2"/>
        <v>0</v>
      </c>
      <c r="G253" s="128">
        <f t="shared" si="2"/>
        <v>0</v>
      </c>
    </row>
    <row r="254" spans="1:7" ht="23.25" hidden="1" customHeight="1" x14ac:dyDescent="0.25">
      <c r="A254" s="113">
        <v>200</v>
      </c>
      <c r="B254" s="114" t="s">
        <v>548</v>
      </c>
      <c r="C254" s="114" t="s">
        <v>549</v>
      </c>
      <c r="D254" s="115"/>
      <c r="E254" s="128"/>
      <c r="F254" s="128"/>
      <c r="G254" s="128"/>
    </row>
    <row r="255" spans="1:7" ht="51.75" x14ac:dyDescent="0.25">
      <c r="A255" s="109">
        <v>200</v>
      </c>
      <c r="B255" s="110" t="s">
        <v>550</v>
      </c>
      <c r="C255" s="110" t="s">
        <v>551</v>
      </c>
      <c r="D255" s="111">
        <f>D256+D264</f>
        <v>0</v>
      </c>
      <c r="E255" s="127">
        <f>E256+E261+E264</f>
        <v>0</v>
      </c>
      <c r="F255" s="127">
        <f>F256+F264</f>
        <v>0</v>
      </c>
      <c r="G255" s="127">
        <f>G256+G264+G259</f>
        <v>0</v>
      </c>
    </row>
    <row r="256" spans="1:7" ht="15.75" x14ac:dyDescent="0.25">
      <c r="A256" s="113">
        <v>200</v>
      </c>
      <c r="B256" s="114" t="s">
        <v>395</v>
      </c>
      <c r="C256" s="124" t="s">
        <v>306</v>
      </c>
      <c r="D256" s="115"/>
      <c r="E256" s="128">
        <f>E257</f>
        <v>0</v>
      </c>
      <c r="F256" s="128">
        <f>F262</f>
        <v>0</v>
      </c>
      <c r="G256" s="128">
        <f>G257</f>
        <v>0</v>
      </c>
    </row>
    <row r="257" spans="1:7" ht="15.75" x14ac:dyDescent="0.25">
      <c r="A257" s="113">
        <v>200</v>
      </c>
      <c r="B257" s="114" t="s">
        <v>397</v>
      </c>
      <c r="C257" s="114" t="s">
        <v>311</v>
      </c>
      <c r="D257" s="115">
        <f>D258</f>
        <v>0</v>
      </c>
      <c r="E257" s="128">
        <f>E258</f>
        <v>0</v>
      </c>
      <c r="F257" s="128">
        <f>F258</f>
        <v>0</v>
      </c>
      <c r="G257" s="128">
        <f>G258</f>
        <v>0</v>
      </c>
    </row>
    <row r="258" spans="1:7" ht="26.25" x14ac:dyDescent="0.25">
      <c r="A258" s="113">
        <v>200</v>
      </c>
      <c r="B258" s="114" t="s">
        <v>552</v>
      </c>
      <c r="C258" s="114" t="s">
        <v>316</v>
      </c>
      <c r="D258" s="115"/>
      <c r="E258" s="128">
        <f>0</f>
        <v>0</v>
      </c>
      <c r="F258" s="128"/>
      <c r="G258" s="128">
        <f>0</f>
        <v>0</v>
      </c>
    </row>
    <row r="259" spans="1:7" ht="15.75" x14ac:dyDescent="0.25">
      <c r="A259" s="113">
        <v>200</v>
      </c>
      <c r="B259" s="114" t="s">
        <v>437</v>
      </c>
      <c r="C259" s="124" t="s">
        <v>438</v>
      </c>
      <c r="D259" s="115">
        <f>D263</f>
        <v>0</v>
      </c>
      <c r="E259" s="128">
        <f>E260</f>
        <v>0</v>
      </c>
      <c r="F259" s="128">
        <f>F263</f>
        <v>0</v>
      </c>
      <c r="G259" s="128">
        <f>G260</f>
        <v>0</v>
      </c>
    </row>
    <row r="260" spans="1:7" ht="15.75" x14ac:dyDescent="0.25">
      <c r="A260" s="113">
        <v>200</v>
      </c>
      <c r="B260" s="114" t="s">
        <v>440</v>
      </c>
      <c r="C260" s="114" t="s">
        <v>311</v>
      </c>
      <c r="D260" s="115"/>
      <c r="E260" s="128">
        <f>E261</f>
        <v>0</v>
      </c>
      <c r="F260" s="128"/>
      <c r="G260" s="128">
        <f>G261</f>
        <v>0</v>
      </c>
    </row>
    <row r="261" spans="1:7" ht="26.25" x14ac:dyDescent="0.25">
      <c r="A261" s="113">
        <v>200</v>
      </c>
      <c r="B261" s="114" t="s">
        <v>553</v>
      </c>
      <c r="C261" s="114" t="s">
        <v>316</v>
      </c>
      <c r="D261" s="115"/>
      <c r="E261" s="128"/>
      <c r="F261" s="128"/>
      <c r="G261" s="128">
        <f>0</f>
        <v>0</v>
      </c>
    </row>
    <row r="262" spans="1:7" ht="15.75" x14ac:dyDescent="0.25">
      <c r="A262" s="113">
        <v>200</v>
      </c>
      <c r="B262" s="114" t="s">
        <v>427</v>
      </c>
      <c r="C262" s="114" t="s">
        <v>319</v>
      </c>
      <c r="D262" s="115">
        <f>D263</f>
        <v>0</v>
      </c>
      <c r="E262" s="128">
        <f>E263</f>
        <v>0</v>
      </c>
      <c r="F262" s="128">
        <f>F263</f>
        <v>0</v>
      </c>
      <c r="G262" s="128">
        <f>G263</f>
        <v>0</v>
      </c>
    </row>
    <row r="263" spans="1:7" ht="15.75" x14ac:dyDescent="0.25">
      <c r="A263" s="113">
        <v>200</v>
      </c>
      <c r="B263" s="114" t="s">
        <v>428</v>
      </c>
      <c r="C263" s="114" t="s">
        <v>320</v>
      </c>
      <c r="D263" s="115"/>
      <c r="E263" s="128"/>
      <c r="F263" s="128"/>
      <c r="G263" s="128"/>
    </row>
    <row r="264" spans="1:7" ht="26.25" x14ac:dyDescent="0.25">
      <c r="A264" s="113">
        <v>200</v>
      </c>
      <c r="B264" s="114" t="s">
        <v>471</v>
      </c>
      <c r="C264" s="124" t="s">
        <v>472</v>
      </c>
      <c r="D264" s="115">
        <f t="shared" ref="D264:G265" si="3">D265</f>
        <v>0</v>
      </c>
      <c r="E264" s="128">
        <f t="shared" si="3"/>
        <v>0</v>
      </c>
      <c r="F264" s="128">
        <f t="shared" si="3"/>
        <v>0</v>
      </c>
      <c r="G264" s="128">
        <f t="shared" si="3"/>
        <v>0</v>
      </c>
    </row>
    <row r="265" spans="1:7" ht="15.75" x14ac:dyDescent="0.25">
      <c r="A265" s="113">
        <v>200</v>
      </c>
      <c r="B265" s="114" t="s">
        <v>474</v>
      </c>
      <c r="C265" s="114" t="s">
        <v>311</v>
      </c>
      <c r="D265" s="115">
        <f t="shared" si="3"/>
        <v>0</v>
      </c>
      <c r="E265" s="128">
        <f t="shared" si="3"/>
        <v>0</v>
      </c>
      <c r="F265" s="128">
        <f t="shared" si="3"/>
        <v>0</v>
      </c>
      <c r="G265" s="128">
        <f t="shared" si="3"/>
        <v>0</v>
      </c>
    </row>
    <row r="266" spans="1:7" ht="26.25" x14ac:dyDescent="0.25">
      <c r="A266" s="113">
        <v>200</v>
      </c>
      <c r="B266" s="114" t="s">
        <v>554</v>
      </c>
      <c r="C266" s="114" t="s">
        <v>316</v>
      </c>
      <c r="D266" s="115"/>
      <c r="E266" s="128"/>
      <c r="F266" s="128"/>
      <c r="G266" s="128"/>
    </row>
    <row r="267" spans="1:7" ht="15.75" customHeight="1" x14ac:dyDescent="0.25">
      <c r="A267" s="109">
        <v>200</v>
      </c>
      <c r="B267" s="110" t="s">
        <v>555</v>
      </c>
      <c r="C267" s="110" t="s">
        <v>556</v>
      </c>
      <c r="D267" s="111">
        <f>D268+D270</f>
        <v>0</v>
      </c>
      <c r="E267" s="127">
        <f>E268+E270</f>
        <v>0</v>
      </c>
      <c r="F267" s="127">
        <f>F268+F270</f>
        <v>0</v>
      </c>
      <c r="G267" s="127">
        <f>G270+G268</f>
        <v>0</v>
      </c>
    </row>
    <row r="268" spans="1:7" ht="15.75" hidden="1" x14ac:dyDescent="0.25">
      <c r="A268" s="113">
        <v>200</v>
      </c>
      <c r="B268" s="114" t="s">
        <v>437</v>
      </c>
      <c r="C268" s="114"/>
      <c r="D268" s="115">
        <f>D269</f>
        <v>0</v>
      </c>
      <c r="E268" s="128">
        <f>E269</f>
        <v>0</v>
      </c>
      <c r="F268" s="128"/>
      <c r="G268" s="128">
        <f>G269</f>
        <v>0</v>
      </c>
    </row>
    <row r="269" spans="1:7" ht="15.75" hidden="1" x14ac:dyDescent="0.25">
      <c r="A269" s="113">
        <v>200</v>
      </c>
      <c r="B269" s="114" t="s">
        <v>272</v>
      </c>
      <c r="C269" s="125" t="s">
        <v>557</v>
      </c>
      <c r="D269" s="115">
        <f>E269</f>
        <v>0</v>
      </c>
      <c r="E269" s="128">
        <v>0</v>
      </c>
      <c r="F269" s="128"/>
      <c r="G269" s="128">
        <f>104.38-104.38</f>
        <v>0</v>
      </c>
    </row>
    <row r="270" spans="1:7" ht="39" hidden="1" x14ac:dyDescent="0.25">
      <c r="A270" s="113">
        <v>200</v>
      </c>
      <c r="B270" s="114" t="s">
        <v>558</v>
      </c>
      <c r="C270" s="125" t="s">
        <v>559</v>
      </c>
      <c r="D270" s="115">
        <f>D271</f>
        <v>0</v>
      </c>
      <c r="E270" s="128">
        <f>E271</f>
        <v>0</v>
      </c>
      <c r="F270" s="128">
        <f>F271</f>
        <v>0</v>
      </c>
      <c r="G270" s="128">
        <f>G271</f>
        <v>0</v>
      </c>
    </row>
    <row r="271" spans="1:7" ht="39" hidden="1" x14ac:dyDescent="0.25">
      <c r="A271" s="113">
        <v>200</v>
      </c>
      <c r="B271" s="114" t="s">
        <v>560</v>
      </c>
      <c r="C271" s="125" t="s">
        <v>559</v>
      </c>
      <c r="D271" s="115">
        <f>E271</f>
        <v>0</v>
      </c>
      <c r="E271" s="128">
        <v>0</v>
      </c>
      <c r="F271" s="128">
        <f>G271</f>
        <v>0</v>
      </c>
      <c r="G271" s="128">
        <f>0</f>
        <v>0</v>
      </c>
    </row>
    <row r="272" spans="1:7" ht="15.75" hidden="1" x14ac:dyDescent="0.25">
      <c r="A272" s="109">
        <v>200</v>
      </c>
      <c r="B272" s="110" t="s">
        <v>561</v>
      </c>
      <c r="C272" s="110" t="s">
        <v>562</v>
      </c>
      <c r="D272" s="111">
        <f>D273</f>
        <v>0</v>
      </c>
      <c r="E272" s="127">
        <f>E273</f>
        <v>0</v>
      </c>
      <c r="F272" s="127">
        <f>F273</f>
        <v>0</v>
      </c>
      <c r="G272" s="127">
        <f>G273</f>
        <v>0</v>
      </c>
    </row>
    <row r="273" spans="1:7" ht="26.25" hidden="1" x14ac:dyDescent="0.25">
      <c r="A273" s="113">
        <v>200</v>
      </c>
      <c r="B273" s="114" t="s">
        <v>563</v>
      </c>
      <c r="C273" s="114" t="s">
        <v>564</v>
      </c>
      <c r="D273" s="115">
        <f>D275</f>
        <v>0</v>
      </c>
      <c r="E273" s="128">
        <f>E275</f>
        <v>0</v>
      </c>
      <c r="F273" s="128">
        <f>F275</f>
        <v>0</v>
      </c>
      <c r="G273" s="128">
        <f>G275</f>
        <v>0</v>
      </c>
    </row>
    <row r="274" spans="1:7" ht="15.75" hidden="1" x14ac:dyDescent="0.25">
      <c r="A274" s="113">
        <v>200</v>
      </c>
      <c r="B274" s="114" t="s">
        <v>565</v>
      </c>
      <c r="C274" s="114" t="s">
        <v>283</v>
      </c>
      <c r="D274" s="115"/>
      <c r="E274" s="128"/>
      <c r="F274" s="128"/>
      <c r="G274" s="128"/>
    </row>
    <row r="275" spans="1:7" ht="26.25" hidden="1" x14ac:dyDescent="0.25">
      <c r="A275" s="113">
        <v>200</v>
      </c>
      <c r="B275" s="114" t="s">
        <v>566</v>
      </c>
      <c r="C275" s="114" t="s">
        <v>567</v>
      </c>
      <c r="D275" s="115">
        <f>D276</f>
        <v>0</v>
      </c>
      <c r="E275" s="128">
        <f>E276</f>
        <v>0</v>
      </c>
      <c r="F275" s="128">
        <f>F276</f>
        <v>0</v>
      </c>
      <c r="G275" s="128">
        <f>G276</f>
        <v>0</v>
      </c>
    </row>
    <row r="276" spans="1:7" ht="15.75" hidden="1" x14ac:dyDescent="0.25">
      <c r="A276" s="113">
        <v>200</v>
      </c>
      <c r="B276" s="114" t="s">
        <v>568</v>
      </c>
      <c r="C276" s="114" t="s">
        <v>569</v>
      </c>
      <c r="D276" s="115">
        <f>E276</f>
        <v>0</v>
      </c>
      <c r="E276" s="128">
        <v>0</v>
      </c>
      <c r="F276" s="128">
        <f>G276</f>
        <v>0</v>
      </c>
      <c r="G276" s="128">
        <f>0</f>
        <v>0</v>
      </c>
    </row>
    <row r="277" spans="1:7" ht="31.5" customHeight="1" x14ac:dyDescent="0.25">
      <c r="A277" s="109">
        <v>200</v>
      </c>
      <c r="B277" s="110" t="s">
        <v>570</v>
      </c>
      <c r="C277" s="110" t="s">
        <v>571</v>
      </c>
      <c r="D277" s="111">
        <f t="shared" ref="D277:F279" si="4">D278</f>
        <v>0</v>
      </c>
      <c r="E277" s="127">
        <f>E278+E279+E280</f>
        <v>0</v>
      </c>
      <c r="F277" s="127">
        <f t="shared" si="4"/>
        <v>0</v>
      </c>
      <c r="G277" s="127">
        <f>G278+G279+G280</f>
        <v>0</v>
      </c>
    </row>
    <row r="278" spans="1:7" ht="16.5" customHeight="1" x14ac:dyDescent="0.25">
      <c r="A278" s="113">
        <v>200</v>
      </c>
      <c r="B278" s="114" t="s">
        <v>572</v>
      </c>
      <c r="C278" s="114" t="s">
        <v>573</v>
      </c>
      <c r="D278" s="115">
        <f t="shared" si="4"/>
        <v>0</v>
      </c>
      <c r="E278" s="128">
        <v>0</v>
      </c>
      <c r="F278" s="128">
        <f t="shared" si="4"/>
        <v>0</v>
      </c>
      <c r="G278" s="128">
        <f>0</f>
        <v>0</v>
      </c>
    </row>
    <row r="279" spans="1:7" ht="23.25" customHeight="1" x14ac:dyDescent="0.25">
      <c r="A279" s="113">
        <v>200</v>
      </c>
      <c r="B279" s="114" t="s">
        <v>574</v>
      </c>
      <c r="C279" s="114"/>
      <c r="D279" s="115">
        <f t="shared" si="4"/>
        <v>0</v>
      </c>
      <c r="E279" s="128">
        <v>0</v>
      </c>
      <c r="F279" s="128">
        <f t="shared" si="4"/>
        <v>0</v>
      </c>
      <c r="G279" s="128">
        <f>0</f>
        <v>0</v>
      </c>
    </row>
    <row r="280" spans="1:7" ht="36.75" customHeight="1" x14ac:dyDescent="0.25">
      <c r="A280" s="113">
        <v>200</v>
      </c>
      <c r="B280" s="114" t="s">
        <v>587</v>
      </c>
      <c r="C280" s="114" t="s">
        <v>907</v>
      </c>
      <c r="D280" s="115"/>
      <c r="E280" s="128">
        <v>0</v>
      </c>
      <c r="F280" s="128"/>
      <c r="G280" s="128"/>
    </row>
    <row r="281" spans="1:7" ht="26.25" x14ac:dyDescent="0.25">
      <c r="A281" s="109">
        <v>200</v>
      </c>
      <c r="B281" s="110" t="s">
        <v>575</v>
      </c>
      <c r="C281" s="110" t="s">
        <v>576</v>
      </c>
      <c r="D281" s="111">
        <f>D282+D284</f>
        <v>0</v>
      </c>
      <c r="E281" s="127">
        <f>E282+E284</f>
        <v>64000</v>
      </c>
      <c r="F281" s="127">
        <f>F282+F284</f>
        <v>0</v>
      </c>
      <c r="G281" s="127">
        <f>G282+G284</f>
        <v>0</v>
      </c>
    </row>
    <row r="282" spans="1:7" ht="64.5" x14ac:dyDescent="0.25">
      <c r="A282" s="113">
        <v>200</v>
      </c>
      <c r="B282" s="114" t="s">
        <v>286</v>
      </c>
      <c r="C282" s="114" t="s">
        <v>287</v>
      </c>
      <c r="D282" s="115">
        <f>D283</f>
        <v>0</v>
      </c>
      <c r="E282" s="128">
        <f>E283</f>
        <v>8000</v>
      </c>
      <c r="F282" s="128">
        <f>F283</f>
        <v>0</v>
      </c>
      <c r="G282" s="128">
        <f>G283</f>
        <v>0</v>
      </c>
    </row>
    <row r="283" spans="1:7" ht="15.75" x14ac:dyDescent="0.25">
      <c r="A283" s="121">
        <v>200</v>
      </c>
      <c r="B283" s="122" t="s">
        <v>577</v>
      </c>
      <c r="C283" s="122" t="s">
        <v>318</v>
      </c>
      <c r="D283" s="120"/>
      <c r="E283" s="131">
        <v>8000</v>
      </c>
      <c r="F283" s="131"/>
      <c r="G283" s="131"/>
    </row>
    <row r="284" spans="1:7" ht="15.75" x14ac:dyDescent="0.25">
      <c r="A284" s="113">
        <v>200</v>
      </c>
      <c r="B284" s="114" t="s">
        <v>266</v>
      </c>
      <c r="C284" s="114" t="s">
        <v>267</v>
      </c>
      <c r="D284" s="115">
        <f>D285</f>
        <v>0</v>
      </c>
      <c r="E284" s="128">
        <f>E285</f>
        <v>56000</v>
      </c>
      <c r="F284" s="128">
        <f>F285</f>
        <v>0</v>
      </c>
      <c r="G284" s="128">
        <f>G285</f>
        <v>0</v>
      </c>
    </row>
    <row r="285" spans="1:7" ht="15.75" x14ac:dyDescent="0.25">
      <c r="A285" s="113">
        <v>200</v>
      </c>
      <c r="B285" s="114" t="s">
        <v>578</v>
      </c>
      <c r="C285" s="114" t="s">
        <v>318</v>
      </c>
      <c r="D285" s="115"/>
      <c r="E285" s="128">
        <v>56000</v>
      </c>
      <c r="F285" s="128"/>
      <c r="G285" s="128"/>
    </row>
    <row r="286" spans="1:7" ht="15.75" x14ac:dyDescent="0.25">
      <c r="A286" s="109">
        <v>200</v>
      </c>
      <c r="B286" s="110" t="s">
        <v>579</v>
      </c>
      <c r="C286" s="110" t="s">
        <v>580</v>
      </c>
      <c r="D286" s="111">
        <f>D287+D289</f>
        <v>0</v>
      </c>
      <c r="E286" s="127">
        <f>E287+E289</f>
        <v>0</v>
      </c>
      <c r="F286" s="127">
        <f>F287+F289</f>
        <v>0</v>
      </c>
      <c r="G286" s="127">
        <f>G287+G289</f>
        <v>0</v>
      </c>
    </row>
    <row r="287" spans="1:7" ht="64.5" x14ac:dyDescent="0.25">
      <c r="A287" s="113">
        <v>200</v>
      </c>
      <c r="B287" s="114" t="s">
        <v>286</v>
      </c>
      <c r="C287" s="114" t="s">
        <v>287</v>
      </c>
      <c r="D287" s="115">
        <f>D288</f>
        <v>0</v>
      </c>
      <c r="E287" s="128">
        <f>E288</f>
        <v>0</v>
      </c>
      <c r="F287" s="128">
        <f>F288</f>
        <v>0</v>
      </c>
      <c r="G287" s="128">
        <f>G288</f>
        <v>0</v>
      </c>
    </row>
    <row r="288" spans="1:7" ht="15.75" x14ac:dyDescent="0.25">
      <c r="A288" s="121">
        <v>200</v>
      </c>
      <c r="B288" s="122" t="s">
        <v>577</v>
      </c>
      <c r="C288" s="122" t="s">
        <v>318</v>
      </c>
      <c r="D288" s="120"/>
      <c r="E288" s="131">
        <v>0</v>
      </c>
      <c r="F288" s="131"/>
      <c r="G288" s="131"/>
    </row>
    <row r="289" spans="1:7" ht="15.75" x14ac:dyDescent="0.25">
      <c r="A289" s="113">
        <v>200</v>
      </c>
      <c r="B289" s="114" t="s">
        <v>266</v>
      </c>
      <c r="C289" s="114" t="s">
        <v>267</v>
      </c>
      <c r="D289" s="115">
        <f>D290</f>
        <v>0</v>
      </c>
      <c r="E289" s="128">
        <f>E290</f>
        <v>0</v>
      </c>
      <c r="F289" s="128">
        <f>F290</f>
        <v>0</v>
      </c>
      <c r="G289" s="128">
        <f>G290</f>
        <v>0</v>
      </c>
    </row>
    <row r="290" spans="1:7" ht="15.75" x14ac:dyDescent="0.25">
      <c r="A290" s="113">
        <v>200</v>
      </c>
      <c r="B290" s="114" t="s">
        <v>578</v>
      </c>
      <c r="C290" s="114" t="s">
        <v>318</v>
      </c>
      <c r="D290" s="115"/>
      <c r="E290" s="128">
        <f>0</f>
        <v>0</v>
      </c>
      <c r="F290" s="128"/>
      <c r="G290" s="128">
        <f>0</f>
        <v>0</v>
      </c>
    </row>
    <row r="291" spans="1:7" ht="15.75" x14ac:dyDescent="0.25">
      <c r="A291" s="109">
        <v>200</v>
      </c>
      <c r="B291" s="110" t="s">
        <v>581</v>
      </c>
      <c r="C291" s="110" t="s">
        <v>582</v>
      </c>
      <c r="D291" s="111">
        <f>D292+D297+D300</f>
        <v>0</v>
      </c>
      <c r="E291" s="127">
        <f>E292+E297+E300</f>
        <v>0</v>
      </c>
      <c r="F291" s="127">
        <f>F292+F297+F300</f>
        <v>0</v>
      </c>
      <c r="G291" s="127">
        <f>G292+G297+G300</f>
        <v>0</v>
      </c>
    </row>
    <row r="292" spans="1:7" ht="64.5" x14ac:dyDescent="0.25">
      <c r="A292" s="113">
        <v>200</v>
      </c>
      <c r="B292" s="114" t="s">
        <v>286</v>
      </c>
      <c r="C292" s="114" t="s">
        <v>287</v>
      </c>
      <c r="D292" s="115">
        <f t="shared" ref="D292:G292" si="5">D293</f>
        <v>0</v>
      </c>
      <c r="E292" s="128">
        <f t="shared" si="5"/>
        <v>0</v>
      </c>
      <c r="F292" s="128">
        <f t="shared" si="5"/>
        <v>0</v>
      </c>
      <c r="G292" s="128">
        <f t="shared" si="5"/>
        <v>0</v>
      </c>
    </row>
    <row r="293" spans="1:7" ht="15.75" x14ac:dyDescent="0.25">
      <c r="A293" s="113">
        <v>200</v>
      </c>
      <c r="B293" s="114" t="s">
        <v>583</v>
      </c>
      <c r="C293" s="114" t="s">
        <v>318</v>
      </c>
      <c r="D293" s="115"/>
      <c r="E293" s="128">
        <f>E294+E296</f>
        <v>0</v>
      </c>
      <c r="F293" s="128">
        <f>F296</f>
        <v>0</v>
      </c>
      <c r="G293" s="128">
        <f>G296+G294</f>
        <v>0</v>
      </c>
    </row>
    <row r="294" spans="1:7" ht="15.75" x14ac:dyDescent="0.25">
      <c r="A294" s="113">
        <v>200</v>
      </c>
      <c r="B294" s="114" t="s">
        <v>584</v>
      </c>
      <c r="C294" s="114" t="s">
        <v>318</v>
      </c>
      <c r="D294" s="115"/>
      <c r="E294" s="128">
        <v>0</v>
      </c>
      <c r="F294" s="128"/>
      <c r="G294" s="128"/>
    </row>
    <row r="295" spans="1:7" ht="39" x14ac:dyDescent="0.25">
      <c r="A295" s="121">
        <v>200</v>
      </c>
      <c r="B295" s="122" t="s">
        <v>585</v>
      </c>
      <c r="C295" s="122" t="s">
        <v>586</v>
      </c>
      <c r="D295" s="120"/>
      <c r="E295" s="131"/>
      <c r="F295" s="131"/>
      <c r="G295" s="131"/>
    </row>
    <row r="296" spans="1:7" ht="26.25" x14ac:dyDescent="0.25">
      <c r="A296" s="121">
        <v>200</v>
      </c>
      <c r="B296" s="122" t="s">
        <v>587</v>
      </c>
      <c r="C296" s="122" t="s">
        <v>588</v>
      </c>
      <c r="D296" s="120"/>
      <c r="E296" s="131">
        <v>0</v>
      </c>
      <c r="F296" s="131"/>
      <c r="G296" s="131"/>
    </row>
    <row r="297" spans="1:7" ht="15.75" x14ac:dyDescent="0.25">
      <c r="A297" s="113">
        <v>200</v>
      </c>
      <c r="B297" s="114" t="s">
        <v>272</v>
      </c>
      <c r="C297" s="114" t="s">
        <v>273</v>
      </c>
      <c r="D297" s="115">
        <f t="shared" ref="D297:G298" si="6">D298</f>
        <v>0</v>
      </c>
      <c r="E297" s="128">
        <f t="shared" si="6"/>
        <v>0</v>
      </c>
      <c r="F297" s="128">
        <f t="shared" si="6"/>
        <v>0</v>
      </c>
      <c r="G297" s="128">
        <f t="shared" si="6"/>
        <v>0</v>
      </c>
    </row>
    <row r="298" spans="1:7" ht="15.75" x14ac:dyDescent="0.25">
      <c r="A298" s="113">
        <v>200</v>
      </c>
      <c r="B298" s="114" t="s">
        <v>357</v>
      </c>
      <c r="C298" s="114" t="s">
        <v>318</v>
      </c>
      <c r="D298" s="115">
        <f t="shared" si="6"/>
        <v>0</v>
      </c>
      <c r="E298" s="128">
        <f t="shared" si="6"/>
        <v>0</v>
      </c>
      <c r="F298" s="128">
        <f t="shared" si="6"/>
        <v>0</v>
      </c>
      <c r="G298" s="128">
        <f t="shared" si="6"/>
        <v>0</v>
      </c>
    </row>
    <row r="299" spans="1:7" ht="15.75" x14ac:dyDescent="0.25">
      <c r="A299" s="113">
        <v>200</v>
      </c>
      <c r="B299" s="114" t="s">
        <v>572</v>
      </c>
      <c r="C299" s="114" t="s">
        <v>318</v>
      </c>
      <c r="D299" s="115"/>
      <c r="E299" s="128">
        <v>0</v>
      </c>
      <c r="F299" s="128"/>
      <c r="G299" s="128"/>
    </row>
    <row r="300" spans="1:7" ht="15.75" x14ac:dyDescent="0.25">
      <c r="A300" s="113">
        <v>200</v>
      </c>
      <c r="B300" s="114" t="s">
        <v>266</v>
      </c>
      <c r="C300" s="114" t="s">
        <v>267</v>
      </c>
      <c r="D300" s="115">
        <f t="shared" ref="D300:G300" si="7">D301</f>
        <v>0</v>
      </c>
      <c r="E300" s="128">
        <f t="shared" si="7"/>
        <v>0</v>
      </c>
      <c r="F300" s="128">
        <f t="shared" si="7"/>
        <v>0</v>
      </c>
      <c r="G300" s="128">
        <f t="shared" si="7"/>
        <v>0</v>
      </c>
    </row>
    <row r="301" spans="1:7" ht="15.75" x14ac:dyDescent="0.25">
      <c r="A301" s="113">
        <v>200</v>
      </c>
      <c r="B301" s="114" t="s">
        <v>496</v>
      </c>
      <c r="C301" s="114" t="s">
        <v>318</v>
      </c>
      <c r="D301" s="115">
        <f>D303</f>
        <v>0</v>
      </c>
      <c r="E301" s="128">
        <f>E303+E302</f>
        <v>0</v>
      </c>
      <c r="F301" s="128">
        <f>F303</f>
        <v>0</v>
      </c>
      <c r="G301" s="128">
        <f>G303+G302</f>
        <v>0</v>
      </c>
    </row>
    <row r="302" spans="1:7" ht="15.75" x14ac:dyDescent="0.25">
      <c r="A302" s="113"/>
      <c r="B302" s="114" t="s">
        <v>589</v>
      </c>
      <c r="C302" s="114" t="s">
        <v>318</v>
      </c>
      <c r="D302" s="115"/>
      <c r="E302" s="128">
        <v>0</v>
      </c>
      <c r="F302" s="128"/>
      <c r="G302" s="128"/>
    </row>
    <row r="303" spans="1:7" ht="26.25" x14ac:dyDescent="0.25">
      <c r="A303" s="113">
        <v>200</v>
      </c>
      <c r="B303" s="114" t="s">
        <v>590</v>
      </c>
      <c r="C303" s="114" t="s">
        <v>588</v>
      </c>
      <c r="D303" s="115"/>
      <c r="E303" s="128">
        <v>0</v>
      </c>
      <c r="F303" s="128"/>
      <c r="G303" s="128">
        <v>0</v>
      </c>
    </row>
    <row r="304" spans="1:7" ht="15.75" x14ac:dyDescent="0.25">
      <c r="A304" s="109">
        <v>200</v>
      </c>
      <c r="B304" s="110" t="s">
        <v>591</v>
      </c>
      <c r="C304" s="110" t="s">
        <v>592</v>
      </c>
      <c r="D304" s="111"/>
      <c r="E304" s="127">
        <f>E305</f>
        <v>0</v>
      </c>
      <c r="F304" s="127"/>
      <c r="G304" s="127">
        <f>G305</f>
        <v>0</v>
      </c>
    </row>
    <row r="305" spans="1:7" ht="26.25" x14ac:dyDescent="0.25">
      <c r="A305" s="109">
        <v>200</v>
      </c>
      <c r="B305" s="110" t="s">
        <v>353</v>
      </c>
      <c r="C305" s="110" t="s">
        <v>354</v>
      </c>
      <c r="D305" s="115"/>
      <c r="E305" s="128">
        <f>E306</f>
        <v>0</v>
      </c>
      <c r="F305" s="128"/>
      <c r="G305" s="128">
        <f>G306</f>
        <v>0</v>
      </c>
    </row>
    <row r="306" spans="1:7" ht="15.75" x14ac:dyDescent="0.25">
      <c r="A306" s="113">
        <v>200</v>
      </c>
      <c r="B306" s="114" t="s">
        <v>355</v>
      </c>
      <c r="C306" s="114" t="s">
        <v>283</v>
      </c>
      <c r="D306" s="115"/>
      <c r="E306" s="128">
        <f>E307</f>
        <v>0</v>
      </c>
      <c r="F306" s="128"/>
      <c r="G306" s="128">
        <f>G307</f>
        <v>0</v>
      </c>
    </row>
    <row r="307" spans="1:7" ht="15.75" x14ac:dyDescent="0.25">
      <c r="A307" s="121">
        <v>200</v>
      </c>
      <c r="B307" s="122" t="s">
        <v>593</v>
      </c>
      <c r="C307" s="122" t="s">
        <v>318</v>
      </c>
      <c r="D307" s="120"/>
      <c r="E307" s="131"/>
      <c r="F307" s="131"/>
      <c r="G307" s="131"/>
    </row>
    <row r="308" spans="1:7" ht="26.25" x14ac:dyDescent="0.25">
      <c r="A308" s="126"/>
      <c r="B308" s="116" t="s">
        <v>594</v>
      </c>
      <c r="C308" s="116" t="s">
        <v>595</v>
      </c>
      <c r="D308" s="111">
        <f>'доходы губарево'!E14</f>
        <v>14405471.48</v>
      </c>
      <c r="E308" s="127">
        <f>-Источники!E20</f>
        <v>0</v>
      </c>
      <c r="F308" s="127">
        <f>-Источники!F6</f>
        <v>51000</v>
      </c>
      <c r="G308" s="127">
        <f>-Источники!G6</f>
        <v>-189147.59000000008</v>
      </c>
    </row>
    <row r="309" spans="1:7" x14ac:dyDescent="0.25">
      <c r="A309" s="91"/>
      <c r="B309" s="91"/>
      <c r="C309" s="91"/>
      <c r="D309" s="87"/>
      <c r="E309" s="92" t="s">
        <v>596</v>
      </c>
      <c r="F309" s="92"/>
      <c r="G309" s="93"/>
    </row>
    <row r="310" spans="1:7" x14ac:dyDescent="0.25">
      <c r="A310" s="91"/>
      <c r="B310" s="91"/>
      <c r="C310" s="91"/>
      <c r="D310" s="87"/>
      <c r="E310" s="94"/>
      <c r="F310" s="94"/>
      <c r="G310" s="93"/>
    </row>
    <row r="311" spans="1:7" x14ac:dyDescent="0.25">
      <c r="A311" s="91"/>
      <c r="B311" s="91"/>
      <c r="C311" s="91"/>
      <c r="D311" s="87"/>
      <c r="E311" s="92"/>
      <c r="F311" s="92"/>
      <c r="G311" s="93"/>
    </row>
    <row r="312" spans="1:7" x14ac:dyDescent="0.25">
      <c r="A312" s="91"/>
      <c r="B312" s="84" t="s">
        <v>251</v>
      </c>
      <c r="C312" s="1"/>
      <c r="D312" s="82"/>
      <c r="E312" s="95" t="s">
        <v>252</v>
      </c>
      <c r="F312" s="94"/>
      <c r="G312" s="93"/>
    </row>
    <row r="313" spans="1:7" x14ac:dyDescent="0.25">
      <c r="A313" s="91"/>
      <c r="B313" s="91" t="s">
        <v>686</v>
      </c>
      <c r="C313" s="91"/>
      <c r="D313" s="87"/>
      <c r="E313" s="136" t="s">
        <v>688</v>
      </c>
      <c r="F313" s="92"/>
      <c r="G313" s="93"/>
    </row>
    <row r="314" spans="1:7" x14ac:dyDescent="0.25">
      <c r="A314" s="91"/>
      <c r="B314" s="84"/>
      <c r="C314" s="1"/>
      <c r="D314" s="95"/>
      <c r="E314" s="95"/>
      <c r="F314" s="94"/>
      <c r="G314" s="93"/>
    </row>
    <row r="315" spans="1:7" x14ac:dyDescent="0.25">
      <c r="A315" s="91"/>
      <c r="B315" s="91"/>
      <c r="C315" s="91"/>
      <c r="D315" s="87"/>
      <c r="E315" s="87"/>
      <c r="F315" s="87"/>
      <c r="G315" s="87"/>
    </row>
  </sheetData>
  <mergeCells count="4">
    <mergeCell ref="A1:G1"/>
    <mergeCell ref="C2:E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6" zoomScaleNormal="100" workbookViewId="0">
      <selection activeCell="G27" sqref="G27"/>
    </sheetView>
  </sheetViews>
  <sheetFormatPr defaultRowHeight="15" x14ac:dyDescent="0.25"/>
  <cols>
    <col min="2" max="2" width="24.42578125" customWidth="1"/>
    <col min="3" max="3" width="26.28515625" customWidth="1"/>
    <col min="4" max="4" width="18.28515625" customWidth="1"/>
    <col min="5" max="6" width="16.140625" customWidth="1"/>
    <col min="7" max="7" width="17.5703125" customWidth="1"/>
  </cols>
  <sheetData>
    <row r="1" spans="1:7" x14ac:dyDescent="0.25">
      <c r="A1" s="226"/>
      <c r="B1" s="227"/>
      <c r="C1" s="230" t="s">
        <v>0</v>
      </c>
      <c r="D1" s="227"/>
      <c r="E1" s="227"/>
      <c r="F1" s="227"/>
      <c r="G1" s="96"/>
    </row>
    <row r="2" spans="1:7" x14ac:dyDescent="0.25">
      <c r="A2" s="97"/>
      <c r="B2" s="87"/>
      <c r="C2" s="230" t="s">
        <v>597</v>
      </c>
      <c r="D2" s="230"/>
      <c r="E2" s="230"/>
      <c r="F2" s="230"/>
      <c r="G2" s="96"/>
    </row>
    <row r="3" spans="1:7" x14ac:dyDescent="0.25">
      <c r="A3" s="226"/>
      <c r="B3" s="227"/>
      <c r="C3" s="230" t="s">
        <v>911</v>
      </c>
      <c r="D3" s="227"/>
      <c r="E3" s="227"/>
      <c r="F3" s="227"/>
      <c r="G3" s="96"/>
    </row>
    <row r="4" spans="1:7" x14ac:dyDescent="0.25">
      <c r="A4" s="226" t="s">
        <v>596</v>
      </c>
      <c r="B4" s="227"/>
      <c r="C4" s="228" t="s">
        <v>598</v>
      </c>
      <c r="D4" s="229"/>
      <c r="E4" s="229"/>
      <c r="F4" s="229"/>
      <c r="G4" s="92" t="s">
        <v>596</v>
      </c>
    </row>
    <row r="5" spans="1:7" ht="42" x14ac:dyDescent="0.25">
      <c r="A5" s="98" t="s">
        <v>599</v>
      </c>
      <c r="B5" s="98" t="s">
        <v>256</v>
      </c>
      <c r="C5" s="98" t="s">
        <v>257</v>
      </c>
      <c r="D5" s="98" t="s">
        <v>600</v>
      </c>
      <c r="E5" s="98" t="s">
        <v>601</v>
      </c>
      <c r="F5" s="98" t="s">
        <v>602</v>
      </c>
      <c r="G5" s="98" t="s">
        <v>13</v>
      </c>
    </row>
    <row r="6" spans="1:7" ht="33" x14ac:dyDescent="0.25">
      <c r="A6" s="99" t="s">
        <v>603</v>
      </c>
      <c r="B6" s="100" t="s">
        <v>604</v>
      </c>
      <c r="C6" s="100" t="s">
        <v>605</v>
      </c>
      <c r="D6" s="101">
        <f>D20+D14+D17</f>
        <v>-14405471.48</v>
      </c>
      <c r="E6" s="101">
        <f>E14+E20+E17</f>
        <v>0</v>
      </c>
      <c r="F6" s="101">
        <f>F14+F20+F17</f>
        <v>-51000</v>
      </c>
      <c r="G6" s="101">
        <f>G14+G20+G17</f>
        <v>189147.59000000008</v>
      </c>
    </row>
    <row r="7" spans="1:7" ht="33" x14ac:dyDescent="0.25">
      <c r="A7" s="102" t="s">
        <v>606</v>
      </c>
      <c r="B7" s="103" t="s">
        <v>607</v>
      </c>
      <c r="C7" s="103" t="s">
        <v>608</v>
      </c>
      <c r="D7" s="104"/>
      <c r="E7" s="104"/>
      <c r="F7" s="104"/>
      <c r="G7" s="104"/>
    </row>
    <row r="8" spans="1:7" ht="33" x14ac:dyDescent="0.25">
      <c r="A8" s="99" t="s">
        <v>609</v>
      </c>
      <c r="B8" s="100" t="s">
        <v>610</v>
      </c>
      <c r="C8" s="100" t="s">
        <v>611</v>
      </c>
      <c r="D8" s="101"/>
      <c r="E8" s="101"/>
      <c r="F8" s="101"/>
      <c r="G8" s="101"/>
    </row>
    <row r="9" spans="1:7" ht="33" x14ac:dyDescent="0.25">
      <c r="A9" s="102" t="s">
        <v>612</v>
      </c>
      <c r="B9" s="103" t="s">
        <v>613</v>
      </c>
      <c r="C9" s="103" t="s">
        <v>614</v>
      </c>
      <c r="D9" s="104"/>
      <c r="E9" s="104"/>
      <c r="F9" s="104"/>
      <c r="G9" s="104"/>
    </row>
    <row r="10" spans="1:7" ht="43.5" x14ac:dyDescent="0.25">
      <c r="A10" s="102" t="s">
        <v>615</v>
      </c>
      <c r="B10" s="103" t="s">
        <v>616</v>
      </c>
      <c r="C10" s="103" t="s">
        <v>617</v>
      </c>
      <c r="D10" s="104"/>
      <c r="E10" s="104"/>
      <c r="F10" s="104"/>
      <c r="G10" s="104"/>
    </row>
    <row r="11" spans="1:7" ht="43.5" x14ac:dyDescent="0.25">
      <c r="A11" s="102">
        <v>17.38</v>
      </c>
      <c r="B11" s="103" t="s">
        <v>618</v>
      </c>
      <c r="C11" s="103" t="s">
        <v>619</v>
      </c>
      <c r="D11" s="104"/>
      <c r="E11" s="104"/>
      <c r="F11" s="104"/>
      <c r="G11" s="104"/>
    </row>
    <row r="12" spans="1:7" ht="43.5" x14ac:dyDescent="0.25">
      <c r="A12" s="99" t="s">
        <v>620</v>
      </c>
      <c r="B12" s="100" t="s">
        <v>621</v>
      </c>
      <c r="C12" s="100" t="s">
        <v>622</v>
      </c>
      <c r="D12" s="101">
        <f>D13</f>
        <v>0</v>
      </c>
      <c r="E12" s="101">
        <f>E13</f>
        <v>0</v>
      </c>
      <c r="F12" s="101">
        <f>F13</f>
        <v>0</v>
      </c>
      <c r="G12" s="101">
        <f>G13</f>
        <v>0</v>
      </c>
    </row>
    <row r="13" spans="1:7" ht="43.5" x14ac:dyDescent="0.25">
      <c r="A13" s="102" t="s">
        <v>623</v>
      </c>
      <c r="B13" s="103" t="s">
        <v>624</v>
      </c>
      <c r="C13" s="103" t="s">
        <v>625</v>
      </c>
      <c r="D13" s="104">
        <f>D16+D17</f>
        <v>0</v>
      </c>
      <c r="E13" s="104">
        <f>E16+E17</f>
        <v>0</v>
      </c>
      <c r="F13" s="104">
        <f>F16+F17</f>
        <v>0</v>
      </c>
      <c r="G13" s="104">
        <f>G16+G17</f>
        <v>0</v>
      </c>
    </row>
    <row r="14" spans="1:7" ht="64.5" x14ac:dyDescent="0.25">
      <c r="A14" s="99" t="s">
        <v>626</v>
      </c>
      <c r="B14" s="100" t="s">
        <v>627</v>
      </c>
      <c r="C14" s="100" t="s">
        <v>628</v>
      </c>
      <c r="D14" s="101">
        <f>D16</f>
        <v>0</v>
      </c>
      <c r="E14" s="101">
        <f>E16</f>
        <v>0</v>
      </c>
      <c r="F14" s="101">
        <f>F16</f>
        <v>0</v>
      </c>
      <c r="G14" s="101">
        <f>G16</f>
        <v>0</v>
      </c>
    </row>
    <row r="15" spans="1:7" ht="54" x14ac:dyDescent="0.25">
      <c r="A15" s="102" t="s">
        <v>629</v>
      </c>
      <c r="B15" s="103" t="s">
        <v>630</v>
      </c>
      <c r="C15" s="103" t="s">
        <v>631</v>
      </c>
      <c r="D15" s="104"/>
      <c r="E15" s="104"/>
      <c r="F15" s="104"/>
      <c r="G15" s="104"/>
    </row>
    <row r="16" spans="1:7" ht="54" x14ac:dyDescent="0.25">
      <c r="A16" s="102">
        <v>17.68</v>
      </c>
      <c r="B16" s="103" t="s">
        <v>632</v>
      </c>
      <c r="C16" s="103" t="s">
        <v>633</v>
      </c>
      <c r="D16" s="104">
        <f>E16</f>
        <v>0</v>
      </c>
      <c r="E16" s="104">
        <v>0</v>
      </c>
      <c r="F16" s="104">
        <f>G16</f>
        <v>0</v>
      </c>
      <c r="G16" s="104">
        <v>0</v>
      </c>
    </row>
    <row r="17" spans="1:7" ht="75" x14ac:dyDescent="0.25">
      <c r="A17" s="99" t="s">
        <v>634</v>
      </c>
      <c r="B17" s="100" t="s">
        <v>635</v>
      </c>
      <c r="C17" s="100" t="s">
        <v>636</v>
      </c>
      <c r="D17" s="101">
        <f>D19</f>
        <v>0</v>
      </c>
      <c r="E17" s="101">
        <f>E19</f>
        <v>0</v>
      </c>
      <c r="F17" s="101">
        <f>F19</f>
        <v>0</v>
      </c>
      <c r="G17" s="101">
        <f>G19</f>
        <v>0</v>
      </c>
    </row>
    <row r="18" spans="1:7" ht="54" x14ac:dyDescent="0.25">
      <c r="A18" s="102" t="s">
        <v>637</v>
      </c>
      <c r="B18" s="103" t="s">
        <v>638</v>
      </c>
      <c r="C18" s="103" t="s">
        <v>639</v>
      </c>
      <c r="D18" s="104"/>
      <c r="E18" s="104"/>
      <c r="F18" s="104"/>
      <c r="G18" s="104"/>
    </row>
    <row r="19" spans="1:7" ht="54" x14ac:dyDescent="0.25">
      <c r="A19" s="102">
        <v>17.82</v>
      </c>
      <c r="B19" s="103" t="s">
        <v>640</v>
      </c>
      <c r="C19" s="103" t="s">
        <v>641</v>
      </c>
      <c r="D19" s="104">
        <f>E19</f>
        <v>0</v>
      </c>
      <c r="E19" s="104"/>
      <c r="F19" s="104">
        <f>G19</f>
        <v>0</v>
      </c>
      <c r="G19" s="104">
        <v>0</v>
      </c>
    </row>
    <row r="20" spans="1:7" ht="22.5" x14ac:dyDescent="0.25">
      <c r="A20" s="99" t="s">
        <v>642</v>
      </c>
      <c r="B20" s="100" t="s">
        <v>643</v>
      </c>
      <c r="C20" s="100" t="s">
        <v>644</v>
      </c>
      <c r="D20" s="101">
        <f>D21</f>
        <v>-14405471.48</v>
      </c>
      <c r="E20" s="104">
        <f>E21</f>
        <v>0</v>
      </c>
      <c r="F20" s="101">
        <f>F21</f>
        <v>-51000</v>
      </c>
      <c r="G20" s="104">
        <f>G21</f>
        <v>189147.59000000008</v>
      </c>
    </row>
    <row r="21" spans="1:7" ht="33" x14ac:dyDescent="0.25">
      <c r="A21" s="102" t="s">
        <v>645</v>
      </c>
      <c r="B21" s="103" t="s">
        <v>646</v>
      </c>
      <c r="C21" s="103" t="s">
        <v>647</v>
      </c>
      <c r="D21" s="104">
        <f>D25+D26</f>
        <v>-14405471.48</v>
      </c>
      <c r="E21" s="104">
        <f>E30+E25</f>
        <v>0</v>
      </c>
      <c r="F21" s="104">
        <f>F22+F27</f>
        <v>-51000</v>
      </c>
      <c r="G21" s="104">
        <f>G25+G27</f>
        <v>189147.59000000008</v>
      </c>
    </row>
    <row r="22" spans="1:7" ht="22.5" x14ac:dyDescent="0.25">
      <c r="A22" s="99" t="s">
        <v>648</v>
      </c>
      <c r="B22" s="100" t="s">
        <v>649</v>
      </c>
      <c r="C22" s="100" t="s">
        <v>650</v>
      </c>
      <c r="D22" s="101">
        <f>D23</f>
        <v>-14405471.48</v>
      </c>
      <c r="E22" s="101">
        <f>E25</f>
        <v>-28547971.48</v>
      </c>
      <c r="F22" s="101">
        <f t="shared" ref="F22:G24" si="0">F23</f>
        <v>-51000</v>
      </c>
      <c r="G22" s="101">
        <f t="shared" si="0"/>
        <v>-407411.20999999996</v>
      </c>
    </row>
    <row r="23" spans="1:7" ht="22.5" x14ac:dyDescent="0.25">
      <c r="A23" s="102" t="s">
        <v>651</v>
      </c>
      <c r="B23" s="103" t="s">
        <v>652</v>
      </c>
      <c r="C23" s="103" t="s">
        <v>653</v>
      </c>
      <c r="D23" s="104">
        <f>D24</f>
        <v>-14405471.48</v>
      </c>
      <c r="E23" s="104">
        <f>E24</f>
        <v>-28547971.48</v>
      </c>
      <c r="F23" s="104">
        <f t="shared" si="0"/>
        <v>-51000</v>
      </c>
      <c r="G23" s="104">
        <f t="shared" si="0"/>
        <v>-407411.20999999996</v>
      </c>
    </row>
    <row r="24" spans="1:7" ht="22.5" x14ac:dyDescent="0.25">
      <c r="A24" s="102" t="s">
        <v>654</v>
      </c>
      <c r="B24" s="103" t="s">
        <v>655</v>
      </c>
      <c r="C24" s="103" t="s">
        <v>656</v>
      </c>
      <c r="D24" s="104">
        <f>D25</f>
        <v>-14405471.48</v>
      </c>
      <c r="E24" s="104">
        <f>E25</f>
        <v>-28547971.48</v>
      </c>
      <c r="F24" s="104">
        <f t="shared" si="0"/>
        <v>-51000</v>
      </c>
      <c r="G24" s="104">
        <f t="shared" si="0"/>
        <v>-407411.20999999996</v>
      </c>
    </row>
    <row r="25" spans="1:7" ht="33" x14ac:dyDescent="0.25">
      <c r="A25" s="102" t="s">
        <v>657</v>
      </c>
      <c r="B25" s="103" t="s">
        <v>658</v>
      </c>
      <c r="C25" s="103" t="s">
        <v>659</v>
      </c>
      <c r="D25" s="104">
        <f>-'доходы губарево'!E14</f>
        <v>-14405471.48</v>
      </c>
      <c r="E25" s="104">
        <f>-'доходы губарево'!F14</f>
        <v>-28547971.48</v>
      </c>
      <c r="F25" s="104">
        <f>-'доходы губарево'!G14</f>
        <v>-51000</v>
      </c>
      <c r="G25" s="104">
        <f>-'доходы губарево'!H14</f>
        <v>-407411.20999999996</v>
      </c>
    </row>
    <row r="26" spans="1:7" ht="33" x14ac:dyDescent="0.25">
      <c r="A26" s="102" t="s">
        <v>660</v>
      </c>
      <c r="B26" s="103" t="s">
        <v>661</v>
      </c>
      <c r="C26" s="103" t="s">
        <v>662</v>
      </c>
      <c r="D26" s="104"/>
      <c r="E26" s="104"/>
      <c r="F26" s="104"/>
      <c r="G26" s="104"/>
    </row>
    <row r="27" spans="1:7" ht="22.5" x14ac:dyDescent="0.25">
      <c r="A27" s="99" t="s">
        <v>663</v>
      </c>
      <c r="B27" s="100" t="s">
        <v>664</v>
      </c>
      <c r="C27" s="100" t="s">
        <v>665</v>
      </c>
      <c r="D27" s="101">
        <f t="shared" ref="D27:G28" si="1">D28</f>
        <v>0</v>
      </c>
      <c r="E27" s="101">
        <f t="shared" si="1"/>
        <v>28547971.48</v>
      </c>
      <c r="F27" s="101">
        <f t="shared" si="1"/>
        <v>0</v>
      </c>
      <c r="G27" s="101">
        <f>G28</f>
        <v>596558.80000000005</v>
      </c>
    </row>
    <row r="28" spans="1:7" ht="22.5" x14ac:dyDescent="0.25">
      <c r="A28" s="102" t="s">
        <v>666</v>
      </c>
      <c r="B28" s="103" t="s">
        <v>667</v>
      </c>
      <c r="C28" s="103" t="s">
        <v>668</v>
      </c>
      <c r="D28" s="104">
        <f t="shared" si="1"/>
        <v>0</v>
      </c>
      <c r="E28" s="104">
        <f>E29</f>
        <v>28547971.48</v>
      </c>
      <c r="F28" s="104">
        <f t="shared" si="1"/>
        <v>0</v>
      </c>
      <c r="G28" s="104">
        <f t="shared" si="1"/>
        <v>596558.80000000005</v>
      </c>
    </row>
    <row r="29" spans="1:7" ht="22.5" x14ac:dyDescent="0.25">
      <c r="A29" s="102" t="s">
        <v>669</v>
      </c>
      <c r="B29" s="103" t="s">
        <v>670</v>
      </c>
      <c r="C29" s="103" t="s">
        <v>671</v>
      </c>
      <c r="D29" s="104">
        <f>D31</f>
        <v>0</v>
      </c>
      <c r="E29" s="104">
        <f>E30</f>
        <v>28547971.48</v>
      </c>
      <c r="F29" s="104">
        <f>F31</f>
        <v>0</v>
      </c>
      <c r="G29" s="104">
        <f>G30</f>
        <v>596558.80000000005</v>
      </c>
    </row>
    <row r="30" spans="1:7" ht="33" x14ac:dyDescent="0.25">
      <c r="A30" s="102" t="s">
        <v>672</v>
      </c>
      <c r="B30" s="103" t="s">
        <v>673</v>
      </c>
      <c r="C30" s="103" t="s">
        <v>674</v>
      </c>
      <c r="D30" s="104"/>
      <c r="E30" s="104">
        <f>'расходы губарево'!E6</f>
        <v>28547971.48</v>
      </c>
      <c r="F30" s="104"/>
      <c r="G30" s="104">
        <f>'расходы губарево'!G6</f>
        <v>596558.80000000005</v>
      </c>
    </row>
    <row r="31" spans="1:7" ht="33" x14ac:dyDescent="0.25">
      <c r="A31" s="102" t="s">
        <v>675</v>
      </c>
      <c r="B31" s="103" t="s">
        <v>676</v>
      </c>
      <c r="C31" s="103" t="s">
        <v>677</v>
      </c>
      <c r="D31" s="104">
        <f>[1]Sheet2!$D$6</f>
        <v>0</v>
      </c>
      <c r="E31" s="104"/>
      <c r="F31" s="104">
        <f>[1]Sheet2!$F$6</f>
        <v>0</v>
      </c>
      <c r="G31" s="104"/>
    </row>
    <row r="32" spans="1:7" x14ac:dyDescent="0.25">
      <c r="A32" s="226" t="s">
        <v>596</v>
      </c>
      <c r="B32" s="227"/>
      <c r="C32" s="227"/>
      <c r="D32" s="92" t="s">
        <v>596</v>
      </c>
      <c r="E32" s="93"/>
      <c r="F32" s="93"/>
      <c r="G32" s="93"/>
    </row>
    <row r="33" spans="1:7" x14ac:dyDescent="0.25">
      <c r="A33" s="231"/>
      <c r="B33" s="232"/>
      <c r="C33" s="232"/>
      <c r="D33" s="105"/>
      <c r="E33" s="106"/>
      <c r="F33" s="106"/>
      <c r="G33" s="106"/>
    </row>
    <row r="34" spans="1:7" x14ac:dyDescent="0.25">
      <c r="A34" s="233"/>
      <c r="B34" s="232"/>
      <c r="C34" s="232"/>
      <c r="D34" s="107"/>
      <c r="E34" s="106"/>
      <c r="F34" s="106"/>
      <c r="G34" s="106"/>
    </row>
    <row r="35" spans="1:7" x14ac:dyDescent="0.25">
      <c r="A35" s="231"/>
      <c r="B35" s="232"/>
      <c r="C35" s="232"/>
      <c r="D35" s="105"/>
      <c r="E35" s="106"/>
      <c r="F35" s="106"/>
      <c r="G35" s="106"/>
    </row>
    <row r="36" spans="1:7" x14ac:dyDescent="0.25">
      <c r="A36" s="108"/>
      <c r="B36" s="95" t="s">
        <v>251</v>
      </c>
      <c r="C36" s="82"/>
      <c r="D36" s="82"/>
      <c r="E36" s="95" t="s">
        <v>252</v>
      </c>
      <c r="F36" s="106"/>
      <c r="G36" s="106"/>
    </row>
    <row r="37" spans="1:7" x14ac:dyDescent="0.25">
      <c r="A37" s="234"/>
      <c r="B37" s="234"/>
      <c r="C37" s="234"/>
      <c r="D37" s="105"/>
      <c r="E37" s="106"/>
      <c r="F37" s="106"/>
      <c r="G37" s="106"/>
    </row>
    <row r="39" spans="1:7" x14ac:dyDescent="0.25">
      <c r="B39" s="84"/>
      <c r="C39" s="1"/>
      <c r="D39" s="1"/>
      <c r="E39" s="84"/>
    </row>
    <row r="40" spans="1:7" x14ac:dyDescent="0.25">
      <c r="B40" t="s">
        <v>686</v>
      </c>
      <c r="E40" t="s">
        <v>687</v>
      </c>
    </row>
  </sheetData>
  <mergeCells count="12">
    <mergeCell ref="A32:C32"/>
    <mergeCell ref="A33:C33"/>
    <mergeCell ref="A34:C34"/>
    <mergeCell ref="A35:C35"/>
    <mergeCell ref="A37:C37"/>
    <mergeCell ref="A4:B4"/>
    <mergeCell ref="C4:F4"/>
    <mergeCell ref="A1:B1"/>
    <mergeCell ref="C1:F1"/>
    <mergeCell ref="C2:F2"/>
    <mergeCell ref="A3:B3"/>
    <mergeCell ref="C3:F3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4" zoomScaleNormal="100" workbookViewId="0">
      <selection activeCell="C17" sqref="C17"/>
    </sheetView>
  </sheetViews>
  <sheetFormatPr defaultRowHeight="15" x14ac:dyDescent="0.25"/>
  <cols>
    <col min="1" max="1" width="18.28515625" customWidth="1"/>
    <col min="2" max="2" width="27.140625" customWidth="1"/>
    <col min="3" max="3" width="24.5703125" customWidth="1"/>
    <col min="4" max="4" width="20.5703125" customWidth="1"/>
    <col min="5" max="5" width="13.5703125" customWidth="1"/>
  </cols>
  <sheetData>
    <row r="1" spans="1:5" x14ac:dyDescent="0.25">
      <c r="A1" s="235" t="s">
        <v>689</v>
      </c>
      <c r="B1" s="235"/>
      <c r="C1" s="235"/>
      <c r="D1" s="235"/>
      <c r="E1" s="138"/>
    </row>
    <row r="2" spans="1:5" x14ac:dyDescent="0.25">
      <c r="A2" s="235" t="s">
        <v>912</v>
      </c>
      <c r="B2" s="235"/>
      <c r="C2" s="235"/>
      <c r="D2" s="235"/>
      <c r="E2" s="138"/>
    </row>
    <row r="3" spans="1:5" x14ac:dyDescent="0.25">
      <c r="A3" s="236" t="s">
        <v>690</v>
      </c>
      <c r="B3" s="236"/>
      <c r="C3" s="236"/>
      <c r="D3" s="236"/>
      <c r="E3" s="138"/>
    </row>
    <row r="4" spans="1:5" ht="42" x14ac:dyDescent="0.25">
      <c r="A4" s="139" t="s">
        <v>256</v>
      </c>
      <c r="B4" s="139" t="s">
        <v>257</v>
      </c>
      <c r="C4" s="140" t="s">
        <v>691</v>
      </c>
      <c r="D4" s="140" t="s">
        <v>692</v>
      </c>
      <c r="E4" s="140" t="s">
        <v>693</v>
      </c>
    </row>
    <row r="5" spans="1:5" ht="23.25" x14ac:dyDescent="0.25">
      <c r="A5" s="141" t="s">
        <v>694</v>
      </c>
      <c r="B5" s="141" t="s">
        <v>263</v>
      </c>
      <c r="C5" s="162">
        <f>C6+C34</f>
        <v>28547971.48</v>
      </c>
      <c r="D5" s="163">
        <f>D6+D34</f>
        <v>596558.79999999993</v>
      </c>
      <c r="E5" s="150">
        <f>D5/C5*100</f>
        <v>2.0896714164715147</v>
      </c>
    </row>
    <row r="6" spans="1:5" ht="18" customHeight="1" x14ac:dyDescent="0.25">
      <c r="A6" s="141" t="s">
        <v>695</v>
      </c>
      <c r="B6" s="141" t="s">
        <v>283</v>
      </c>
      <c r="C6" s="162">
        <f>C7+C11+C26+C30+C20+C18+C19+C24</f>
        <v>27618771.48</v>
      </c>
      <c r="D6" s="163">
        <f>D7+D11+D20+D22+D24+D26+D30</f>
        <v>563677.72</v>
      </c>
      <c r="E6" s="150">
        <f t="shared" ref="E6:E37" si="0">D6/C6*100</f>
        <v>2.0409224950797848</v>
      </c>
    </row>
    <row r="7" spans="1:5" ht="21.75" customHeight="1" x14ac:dyDescent="0.25">
      <c r="A7" s="141" t="s">
        <v>696</v>
      </c>
      <c r="B7" s="141" t="s">
        <v>697</v>
      </c>
      <c r="C7" s="152">
        <f>C8+C10+C9</f>
        <v>5235900</v>
      </c>
      <c r="D7" s="152">
        <f>D8+D9+D10</f>
        <v>255611.63</v>
      </c>
      <c r="E7" s="155">
        <f t="shared" si="0"/>
        <v>4.8819043526423345</v>
      </c>
    </row>
    <row r="8" spans="1:5" ht="15.75" customHeight="1" x14ac:dyDescent="0.25">
      <c r="A8" s="141" t="s">
        <v>698</v>
      </c>
      <c r="B8" s="141" t="s">
        <v>699</v>
      </c>
      <c r="C8" s="152">
        <f>'расходы губарево'!E9+'расходы губарево'!E21+'расходы губарево'!E23+'расходы губарево'!E26</f>
        <v>4021000</v>
      </c>
      <c r="D8" s="152">
        <f>'расходы губарево'!G9+'расходы губарево'!G19</f>
        <v>202071.57</v>
      </c>
      <c r="E8" s="155">
        <f>D8/C8*100</f>
        <v>5.0254058691867698</v>
      </c>
    </row>
    <row r="9" spans="1:5" ht="21" customHeight="1" x14ac:dyDescent="0.25">
      <c r="A9" s="141" t="s">
        <v>700</v>
      </c>
      <c r="B9" s="141" t="s">
        <v>296</v>
      </c>
      <c r="C9" s="152"/>
      <c r="D9" s="152"/>
      <c r="E9" s="155"/>
    </row>
    <row r="10" spans="1:5" ht="18" customHeight="1" x14ac:dyDescent="0.25">
      <c r="A10" s="141" t="s">
        <v>701</v>
      </c>
      <c r="B10" s="141" t="s">
        <v>702</v>
      </c>
      <c r="C10" s="152">
        <f>'расходы губарево'!E16+'расходы губарево'!E32+'расходы губарево'!E34+'расходы губарево'!E36</f>
        <v>1214900</v>
      </c>
      <c r="D10" s="152">
        <f>'расходы губарево'!$G$16+'расходы губарево'!$G$32+'расходы губарево'!$G$34+'расходы губарево'!$G$36</f>
        <v>53540.06</v>
      </c>
      <c r="E10" s="155">
        <f t="shared" si="0"/>
        <v>4.4069520125113177</v>
      </c>
    </row>
    <row r="11" spans="1:5" ht="18" customHeight="1" x14ac:dyDescent="0.25">
      <c r="A11" s="141" t="s">
        <v>703</v>
      </c>
      <c r="B11" s="141" t="s">
        <v>704</v>
      </c>
      <c r="C11" s="164">
        <f>C12+C13+C14+C16+C17</f>
        <v>22173771.48</v>
      </c>
      <c r="D11" s="164">
        <f>D12+D13+D14+D15+D16+D17+D19+D18</f>
        <v>299308.56</v>
      </c>
      <c r="E11" s="149">
        <f t="shared" si="0"/>
        <v>1.3498315352891876</v>
      </c>
    </row>
    <row r="12" spans="1:5" ht="19.5" customHeight="1" x14ac:dyDescent="0.25">
      <c r="A12" s="141" t="s">
        <v>705</v>
      </c>
      <c r="B12" s="141" t="s">
        <v>312</v>
      </c>
      <c r="C12" s="156">
        <f>'расходы губарево'!E44+'расходы губарево'!E192</f>
        <v>278700</v>
      </c>
      <c r="D12" s="152">
        <f>'расходы губарево'!G44+'расходы губарево'!G192</f>
        <v>18753.45</v>
      </c>
      <c r="E12" s="155">
        <f t="shared" si="0"/>
        <v>6.7289020452099031</v>
      </c>
    </row>
    <row r="13" spans="1:5" ht="25.5" customHeight="1" x14ac:dyDescent="0.25">
      <c r="A13" s="141" t="s">
        <v>706</v>
      </c>
      <c r="B13" s="141" t="s">
        <v>332</v>
      </c>
      <c r="C13" s="153">
        <f>'расходы губарево'!E193</f>
        <v>10000</v>
      </c>
      <c r="D13" s="157">
        <f>'расходы губарево'!G193</f>
        <v>0</v>
      </c>
      <c r="E13" s="154">
        <f t="shared" si="0"/>
        <v>0</v>
      </c>
    </row>
    <row r="14" spans="1:5" ht="25.5" customHeight="1" x14ac:dyDescent="0.25">
      <c r="A14" s="141" t="s">
        <v>707</v>
      </c>
      <c r="B14" s="141" t="s">
        <v>313</v>
      </c>
      <c r="C14" s="153">
        <f>'расходы губарево'!E240+'расходы губарево'!E237+'расходы губарево'!E234+'расходы губарево'!E194+'расходы губарево'!E161+'расходы губарево'!E46</f>
        <v>1985771.48</v>
      </c>
      <c r="D14" s="157">
        <f>'расходы губарево'!G46+'расходы губарево'!G161+'расходы губарево'!G194+'расходы губарево'!G234+'расходы губарево'!G237+'расходы губарево'!G240</f>
        <v>190526.46999999997</v>
      </c>
      <c r="E14" s="154">
        <f t="shared" si="0"/>
        <v>9.5945818498712647</v>
      </c>
    </row>
    <row r="15" spans="1:5" ht="24" customHeight="1" x14ac:dyDescent="0.25">
      <c r="A15" s="141" t="s">
        <v>708</v>
      </c>
      <c r="B15" s="141" t="s">
        <v>335</v>
      </c>
      <c r="C15" s="158"/>
      <c r="D15" s="158"/>
      <c r="E15" s="159"/>
    </row>
    <row r="16" spans="1:5" ht="21.75" customHeight="1" x14ac:dyDescent="0.25">
      <c r="A16" s="141" t="s">
        <v>709</v>
      </c>
      <c r="B16" s="141" t="s">
        <v>710</v>
      </c>
      <c r="C16" s="153">
        <f>'расходы губарево'!E37+'расходы губарево'!E48+'расходы губарево'!E108+'расходы губарево'!E145+'расходы губарево'!E162+'расходы губарево'!E195+'расходы губарево'!E86+'расходы губарево'!E103</f>
        <v>18369200</v>
      </c>
      <c r="D16" s="153">
        <f>'расходы губарево'!G37+'расходы губарево'!G48+'расходы губарево'!G108+'расходы губарево'!G145+'расходы губарево'!G162+'расходы губарево'!G195</f>
        <v>55784.99</v>
      </c>
      <c r="E16" s="154">
        <f t="shared" si="0"/>
        <v>0.30368764018030181</v>
      </c>
    </row>
    <row r="17" spans="1:5" ht="18.75" customHeight="1" x14ac:dyDescent="0.25">
      <c r="A17" s="141" t="s">
        <v>711</v>
      </c>
      <c r="B17" s="141" t="s">
        <v>712</v>
      </c>
      <c r="C17" s="153">
        <f>'расходы губарево'!E49+'расходы губарево'!E109+'расходы губарево'!E146+'расходы губарево'!E163+'расходы губарево'!E196+'расходы губарево'!E228+'расходы губарево'!E230</f>
        <v>1530100</v>
      </c>
      <c r="D17" s="153">
        <f>'расходы губарево'!G49+'расходы губарево'!G103+'расходы губарево'!G109+'расходы губарево'!G146+'расходы губарево'!G163+'расходы губарево'!G196+'расходы губарево'!G228+'расходы губарево'!G230</f>
        <v>34243.65</v>
      </c>
      <c r="E17" s="154">
        <f t="shared" si="0"/>
        <v>2.2380007842624665</v>
      </c>
    </row>
    <row r="18" spans="1:5" ht="21.75" customHeight="1" x14ac:dyDescent="0.25">
      <c r="A18" s="142" t="s">
        <v>713</v>
      </c>
      <c r="B18" s="141" t="s">
        <v>315</v>
      </c>
      <c r="C18" s="153">
        <f>'расходы губарево'!E50</f>
        <v>40000</v>
      </c>
      <c r="D18" s="153">
        <f>'расходы губарево'!G50</f>
        <v>0</v>
      </c>
      <c r="E18" s="154"/>
    </row>
    <row r="19" spans="1:5" ht="32.25" customHeight="1" x14ac:dyDescent="0.25">
      <c r="A19" s="142" t="s">
        <v>714</v>
      </c>
      <c r="B19" s="141" t="s">
        <v>316</v>
      </c>
      <c r="C19" s="152">
        <f>'расходы губарево'!E255</f>
        <v>0</v>
      </c>
      <c r="D19" s="152">
        <f>[2]Sheet2!$G$295</f>
        <v>0</v>
      </c>
      <c r="E19" s="155">
        <f>'расходы губарево'!G255</f>
        <v>0</v>
      </c>
    </row>
    <row r="20" spans="1:5" ht="26.25" hidden="1" customHeight="1" x14ac:dyDescent="0.25">
      <c r="A20" s="141" t="s">
        <v>715</v>
      </c>
      <c r="B20" s="141" t="s">
        <v>716</v>
      </c>
      <c r="C20" s="152">
        <f>C21</f>
        <v>0</v>
      </c>
      <c r="D20" s="152">
        <f>D21</f>
        <v>0</v>
      </c>
      <c r="E20" s="155" t="e">
        <f>E21</f>
        <v>#DIV/0!</v>
      </c>
    </row>
    <row r="21" spans="1:5" ht="30" hidden="1" customHeight="1" x14ac:dyDescent="0.25">
      <c r="A21" s="141" t="s">
        <v>717</v>
      </c>
      <c r="B21" s="141" t="s">
        <v>718</v>
      </c>
      <c r="C21" s="152">
        <f>[2]Sheet2!$E$312</f>
        <v>0</v>
      </c>
      <c r="D21" s="152">
        <f>[2]Sheet2!$G$312</f>
        <v>0</v>
      </c>
      <c r="E21" s="155" t="e">
        <f t="shared" si="0"/>
        <v>#DIV/0!</v>
      </c>
    </row>
    <row r="22" spans="1:5" ht="22.5" hidden="1" customHeight="1" x14ac:dyDescent="0.25">
      <c r="A22" s="141" t="s">
        <v>719</v>
      </c>
      <c r="B22" s="141" t="s">
        <v>720</v>
      </c>
      <c r="C22" s="152">
        <f>C23</f>
        <v>0</v>
      </c>
      <c r="D22" s="152"/>
      <c r="E22" s="155"/>
    </row>
    <row r="23" spans="1:5" ht="24.75" hidden="1" customHeight="1" x14ac:dyDescent="0.25">
      <c r="A23" s="141" t="s">
        <v>721</v>
      </c>
      <c r="B23" s="141" t="s">
        <v>722</v>
      </c>
      <c r="C23" s="152">
        <f>424000-424000</f>
        <v>0</v>
      </c>
      <c r="D23" s="152"/>
      <c r="E23" s="155"/>
    </row>
    <row r="24" spans="1:5" ht="30.75" hidden="1" customHeight="1" x14ac:dyDescent="0.25">
      <c r="A24" s="141" t="s">
        <v>723</v>
      </c>
      <c r="B24" s="141" t="s">
        <v>724</v>
      </c>
      <c r="C24" s="152">
        <f>C25</f>
        <v>0</v>
      </c>
      <c r="D24" s="152">
        <f>D25</f>
        <v>0</v>
      </c>
      <c r="E24" s="155">
        <f>E25</f>
        <v>8.3325689819219804</v>
      </c>
    </row>
    <row r="25" spans="1:5" ht="33.75" hidden="1" customHeight="1" x14ac:dyDescent="0.25">
      <c r="A25" s="141" t="s">
        <v>725</v>
      </c>
      <c r="B25" s="141" t="s">
        <v>559</v>
      </c>
      <c r="C25" s="152">
        <f>[2]Sheet2!$E$307+[2]Sheet2!$E$291</f>
        <v>0</v>
      </c>
      <c r="D25" s="152">
        <f>[2]Sheet2!$G$307+[2]Sheet2!$G$291</f>
        <v>0</v>
      </c>
      <c r="E25" s="155">
        <f>E26</f>
        <v>8.3325689819219804</v>
      </c>
    </row>
    <row r="26" spans="1:5" ht="19.5" customHeight="1" x14ac:dyDescent="0.25">
      <c r="A26" s="142" t="s">
        <v>726</v>
      </c>
      <c r="B26" s="141" t="s">
        <v>532</v>
      </c>
      <c r="C26" s="164">
        <f>C28+C29+C27</f>
        <v>105100</v>
      </c>
      <c r="D26" s="164">
        <f>D28+D29+D27</f>
        <v>8757.5300000000007</v>
      </c>
      <c r="E26" s="149">
        <f t="shared" si="0"/>
        <v>8.3325689819219804</v>
      </c>
    </row>
    <row r="27" spans="1:5" ht="27" customHeight="1" x14ac:dyDescent="0.25">
      <c r="A27" s="142" t="s">
        <v>908</v>
      </c>
      <c r="B27" s="141" t="s">
        <v>542</v>
      </c>
      <c r="C27" s="152">
        <f>'расходы губарево'!E246</f>
        <v>0</v>
      </c>
      <c r="D27" s="152">
        <f>'расходы губарево'!G246</f>
        <v>0</v>
      </c>
      <c r="E27" s="155" t="e">
        <f t="shared" si="0"/>
        <v>#DIV/0!</v>
      </c>
    </row>
    <row r="28" spans="1:5" ht="24" customHeight="1" x14ac:dyDescent="0.25">
      <c r="A28" s="142" t="s">
        <v>727</v>
      </c>
      <c r="B28" s="141" t="s">
        <v>542</v>
      </c>
      <c r="C28" s="152">
        <f>'расходы губарево'!E10</f>
        <v>0</v>
      </c>
      <c r="D28" s="152">
        <f>'расходы губарево'!G10</f>
        <v>0</v>
      </c>
      <c r="E28" s="155" t="e">
        <f t="shared" si="0"/>
        <v>#DIV/0!</v>
      </c>
    </row>
    <row r="29" spans="1:5" ht="45" customHeight="1" x14ac:dyDescent="0.25">
      <c r="A29" s="142" t="s">
        <v>728</v>
      </c>
      <c r="B29" s="141" t="s">
        <v>729</v>
      </c>
      <c r="C29" s="156">
        <f>'расходы губарево'!E245</f>
        <v>105100</v>
      </c>
      <c r="D29" s="156">
        <f>'расходы губарево'!G245</f>
        <v>8757.5300000000007</v>
      </c>
      <c r="E29" s="155">
        <f t="shared" si="0"/>
        <v>8.3325689819219804</v>
      </c>
    </row>
    <row r="30" spans="1:5" ht="23.25" x14ac:dyDescent="0.25">
      <c r="A30" s="142" t="s">
        <v>730</v>
      </c>
      <c r="B30" s="141" t="s">
        <v>318</v>
      </c>
      <c r="C30" s="152">
        <f>C31+C32+C33</f>
        <v>64000</v>
      </c>
      <c r="D30" s="152">
        <f>D31+D32+D33</f>
        <v>0</v>
      </c>
      <c r="E30" s="155">
        <f t="shared" si="0"/>
        <v>0</v>
      </c>
    </row>
    <row r="31" spans="1:5" ht="23.25" x14ac:dyDescent="0.25">
      <c r="A31" s="142" t="s">
        <v>731</v>
      </c>
      <c r="B31" s="141" t="s">
        <v>732</v>
      </c>
      <c r="C31" s="152">
        <f>'расходы губарево'!E278+'расходы губарево'!E283+'расходы губарево'!E285+'расходы губарево'!E288+'расходы губарево'!E299</f>
        <v>64000</v>
      </c>
      <c r="D31" s="152">
        <f>'расходы губарево'!G299+'расходы губарево'!G290+'расходы губарево'!G288+'расходы губарево'!G285+'расходы губарево'!G283+'расходы губарево'!G278</f>
        <v>0</v>
      </c>
      <c r="E31" s="155">
        <f t="shared" si="0"/>
        <v>0</v>
      </c>
    </row>
    <row r="32" spans="1:5" ht="23.25" x14ac:dyDescent="0.25">
      <c r="A32" s="142" t="s">
        <v>733</v>
      </c>
      <c r="B32" s="141" t="s">
        <v>734</v>
      </c>
      <c r="C32" s="152">
        <f>'расходы губарево'!E279+'расходы губарево'!E294+'расходы губарево'!E302</f>
        <v>0</v>
      </c>
      <c r="D32" s="152">
        <f>'расходы губарево'!G302+'расходы губарево'!G294</f>
        <v>0</v>
      </c>
      <c r="E32" s="155" t="e">
        <f t="shared" si="0"/>
        <v>#DIV/0!</v>
      </c>
    </row>
    <row r="33" spans="1:5" ht="25.5" customHeight="1" x14ac:dyDescent="0.25">
      <c r="A33" s="142" t="s">
        <v>735</v>
      </c>
      <c r="B33" s="141" t="s">
        <v>736</v>
      </c>
      <c r="C33" s="152">
        <f>'расходы губарево'!E280+'расходы губарево'!E296</f>
        <v>0</v>
      </c>
      <c r="D33" s="152">
        <f>'расходы губарево'!G277+'расходы губарево'!G296</f>
        <v>0</v>
      </c>
      <c r="E33" s="155" t="e">
        <f t="shared" si="0"/>
        <v>#DIV/0!</v>
      </c>
    </row>
    <row r="34" spans="1:5" ht="29.25" customHeight="1" x14ac:dyDescent="0.25">
      <c r="A34" s="141" t="s">
        <v>737</v>
      </c>
      <c r="B34" s="141" t="s">
        <v>319</v>
      </c>
      <c r="C34" s="164">
        <f>C35+C37+C36</f>
        <v>929200</v>
      </c>
      <c r="D34" s="164">
        <f>D35+D37</f>
        <v>32881.08</v>
      </c>
      <c r="E34" s="149">
        <f t="shared" si="0"/>
        <v>3.5386439948342661</v>
      </c>
    </row>
    <row r="35" spans="1:5" ht="30" customHeight="1" x14ac:dyDescent="0.25">
      <c r="A35" s="141" t="s">
        <v>738</v>
      </c>
      <c r="B35" s="141" t="s">
        <v>320</v>
      </c>
      <c r="C35" s="152">
        <f>'расходы губарево'!E263+'расходы губарево'!E202+'расходы губарево'!E165+'расходы губарево'!E148+'расходы губарево'!E77+'расходы губарево'!E55</f>
        <v>0</v>
      </c>
      <c r="D35" s="152">
        <f>'расходы губарево'!G55+'расходы губарево'!G77+'расходы губарево'!G148+'расходы губарево'!G165+'расходы губарево'!G202+'расходы губарево'!G263</f>
        <v>0</v>
      </c>
      <c r="E35" s="155" t="e">
        <f t="shared" si="0"/>
        <v>#DIV/0!</v>
      </c>
    </row>
    <row r="36" spans="1:5" ht="23.25" customHeight="1" x14ac:dyDescent="0.25">
      <c r="A36" s="142" t="s">
        <v>739</v>
      </c>
      <c r="B36" s="141" t="s">
        <v>549</v>
      </c>
      <c r="C36" s="152"/>
      <c r="D36" s="152"/>
      <c r="E36" s="155"/>
    </row>
    <row r="37" spans="1:5" ht="25.5" customHeight="1" x14ac:dyDescent="0.25">
      <c r="A37" s="141" t="s">
        <v>740</v>
      </c>
      <c r="B37" s="141" t="s">
        <v>321</v>
      </c>
      <c r="C37" s="152">
        <f>C38+C39+C40+C41</f>
        <v>929200</v>
      </c>
      <c r="D37" s="152">
        <f>D38+D39+D40+D41</f>
        <v>32881.08</v>
      </c>
      <c r="E37" s="155">
        <f t="shared" si="0"/>
        <v>3.5386439948342661</v>
      </c>
    </row>
    <row r="38" spans="1:5" ht="27" customHeight="1" x14ac:dyDescent="0.25">
      <c r="A38" s="142" t="s">
        <v>741</v>
      </c>
      <c r="B38" s="141" t="s">
        <v>321</v>
      </c>
      <c r="C38" s="152">
        <f>'расходы губарево'!E58+'расходы губарево'!E208+'расходы губарево'!E168</f>
        <v>251000</v>
      </c>
      <c r="D38" s="152">
        <f>'расходы губарево'!G208+'расходы губарево'!G58</f>
        <v>7358.78</v>
      </c>
      <c r="E38" s="155">
        <f>D38/C38*100</f>
        <v>2.931784860557769</v>
      </c>
    </row>
    <row r="39" spans="1:5" ht="25.5" customHeight="1" x14ac:dyDescent="0.25">
      <c r="A39" s="142" t="s">
        <v>742</v>
      </c>
      <c r="B39" s="141" t="s">
        <v>321</v>
      </c>
      <c r="C39" s="152">
        <f>[2]Sheet2!$E$254</f>
        <v>0</v>
      </c>
      <c r="D39" s="152">
        <f>[2]Sheet2!$G$254</f>
        <v>0</v>
      </c>
      <c r="E39" s="155">
        <v>0</v>
      </c>
    </row>
    <row r="40" spans="1:5" ht="30" customHeight="1" x14ac:dyDescent="0.25">
      <c r="A40" s="142" t="s">
        <v>743</v>
      </c>
      <c r="B40" s="141" t="s">
        <v>321</v>
      </c>
      <c r="C40" s="152">
        <f>'расходы губарево'!E209+'расходы губарево'!E171+'расходы губарево'!E154+'расходы губарево'!E83+'расходы губарево'!E61</f>
        <v>678200</v>
      </c>
      <c r="D40" s="152">
        <f>'расходы губарево'!G61+'расходы губарево'!G83+'расходы губарево'!G154+'расходы губарево'!G171+'расходы губарево'!G209</f>
        <v>25522.3</v>
      </c>
      <c r="E40" s="155">
        <f>D40/C40*100</f>
        <v>3.7632409318785016</v>
      </c>
    </row>
    <row r="41" spans="1:5" ht="24" customHeight="1" x14ac:dyDescent="0.25">
      <c r="A41" s="142" t="s">
        <v>744</v>
      </c>
      <c r="B41" s="141" t="s">
        <v>321</v>
      </c>
      <c r="C41" s="152"/>
      <c r="D41" s="152">
        <f>[2]Sheet2!$G$90+[2]Sheet2!$G$257</f>
        <v>0</v>
      </c>
      <c r="E41" s="155">
        <v>0</v>
      </c>
    </row>
    <row r="42" spans="1:5" ht="20.25" customHeight="1" x14ac:dyDescent="0.25">
      <c r="A42" s="141" t="s">
        <v>745</v>
      </c>
      <c r="B42" s="141" t="s">
        <v>746</v>
      </c>
      <c r="C42" s="152"/>
      <c r="D42" s="152" t="s">
        <v>596</v>
      </c>
      <c r="E42" s="155"/>
    </row>
    <row r="43" spans="1:5" ht="31.5" customHeight="1" x14ac:dyDescent="0.25">
      <c r="A43" s="141" t="s">
        <v>747</v>
      </c>
      <c r="B43" s="141" t="s">
        <v>595</v>
      </c>
      <c r="C43" s="156">
        <f>Источники!E6</f>
        <v>0</v>
      </c>
      <c r="D43" s="160">
        <f>-Источники!G6</f>
        <v>-189147.59000000008</v>
      </c>
      <c r="E43" s="161"/>
    </row>
    <row r="44" spans="1:5" x14ac:dyDescent="0.25">
      <c r="A44" s="143"/>
      <c r="B44" s="143"/>
      <c r="C44" s="143"/>
      <c r="D44" s="143"/>
      <c r="E44" s="144"/>
    </row>
    <row r="45" spans="1:5" x14ac:dyDescent="0.25">
      <c r="A45" s="145" t="s">
        <v>251</v>
      </c>
      <c r="B45" s="145"/>
      <c r="C45" s="145"/>
      <c r="D45" s="145" t="s">
        <v>252</v>
      </c>
      <c r="E45" s="146"/>
    </row>
    <row r="46" spans="1:5" x14ac:dyDescent="0.25">
      <c r="A46" s="147" t="s">
        <v>686</v>
      </c>
      <c r="B46" s="147"/>
      <c r="C46" s="147"/>
      <c r="D46" s="147" t="s">
        <v>687</v>
      </c>
      <c r="E46" s="148"/>
    </row>
  </sheetData>
  <mergeCells count="3">
    <mergeCell ref="A1:D1"/>
    <mergeCell ref="A2:D2"/>
    <mergeCell ref="A3:D3"/>
  </mergeCells>
  <pageMargins left="0.70866141732283472" right="0" top="0.74803149606299213" bottom="0" header="0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0"/>
  <sheetViews>
    <sheetView tabSelected="1" topLeftCell="A11" zoomScaleNormal="100" workbookViewId="0">
      <selection activeCell="D20" sqref="D20"/>
    </sheetView>
  </sheetViews>
  <sheetFormatPr defaultRowHeight="15" x14ac:dyDescent="0.25"/>
  <cols>
    <col min="1" max="1" width="36" customWidth="1"/>
    <col min="2" max="2" width="6.28515625" customWidth="1"/>
    <col min="3" max="3" width="14.5703125" customWidth="1"/>
    <col min="4" max="4" width="15.7109375" customWidth="1"/>
    <col min="5" max="5" width="14.5703125" customWidth="1"/>
    <col min="6" max="6" width="17.28515625" customWidth="1"/>
    <col min="7" max="7" width="15" customWidth="1"/>
  </cols>
  <sheetData>
    <row r="2" spans="1:7" ht="15" customHeight="1" x14ac:dyDescent="0.25">
      <c r="A2" s="237" t="s">
        <v>748</v>
      </c>
      <c r="B2" s="237"/>
      <c r="C2" s="237"/>
      <c r="D2" s="237"/>
      <c r="E2" s="237"/>
      <c r="F2" s="188"/>
      <c r="G2" s="189"/>
    </row>
    <row r="3" spans="1:7" x14ac:dyDescent="0.25">
      <c r="A3" s="237" t="s">
        <v>913</v>
      </c>
      <c r="B3" s="237"/>
      <c r="C3" s="237"/>
      <c r="D3" s="237"/>
      <c r="E3" s="237"/>
      <c r="F3" s="189"/>
      <c r="G3" s="189"/>
    </row>
    <row r="4" spans="1:7" ht="15" customHeight="1" x14ac:dyDescent="0.25">
      <c r="A4" s="238"/>
      <c r="B4" s="238"/>
      <c r="C4" s="238"/>
      <c r="D4" s="238"/>
      <c r="E4" s="238"/>
      <c r="F4" s="189"/>
      <c r="G4" s="189"/>
    </row>
    <row r="5" spans="1:7" ht="89.25" x14ac:dyDescent="0.25">
      <c r="A5" s="165" t="s">
        <v>257</v>
      </c>
      <c r="B5" s="165" t="s">
        <v>7</v>
      </c>
      <c r="C5" s="165" t="s">
        <v>256</v>
      </c>
      <c r="D5" s="165" t="s">
        <v>749</v>
      </c>
      <c r="E5" s="165" t="s">
        <v>750</v>
      </c>
      <c r="F5" s="187" t="s">
        <v>751</v>
      </c>
      <c r="G5" s="187" t="s">
        <v>752</v>
      </c>
    </row>
    <row r="6" spans="1:7" x14ac:dyDescent="0.25">
      <c r="A6" s="167">
        <v>1</v>
      </c>
      <c r="B6" s="167">
        <v>2</v>
      </c>
      <c r="C6" s="167">
        <v>3</v>
      </c>
      <c r="D6" s="167">
        <v>4</v>
      </c>
      <c r="E6" s="167">
        <v>5</v>
      </c>
      <c r="F6" s="167">
        <v>6</v>
      </c>
      <c r="G6" s="167">
        <v>7</v>
      </c>
    </row>
    <row r="7" spans="1:7" x14ac:dyDescent="0.25">
      <c r="A7" s="239" t="s">
        <v>753</v>
      </c>
      <c r="B7" s="239"/>
      <c r="C7" s="239"/>
      <c r="D7" s="239"/>
      <c r="E7" s="239"/>
      <c r="F7" s="239"/>
      <c r="G7" s="240"/>
    </row>
    <row r="8" spans="1:7" ht="29.25" customHeight="1" x14ac:dyDescent="0.25">
      <c r="A8" s="168" t="s">
        <v>754</v>
      </c>
      <c r="B8" s="184" t="s">
        <v>755</v>
      </c>
      <c r="C8" s="185" t="s">
        <v>756</v>
      </c>
      <c r="D8" s="169">
        <v>5198500</v>
      </c>
      <c r="E8" s="170"/>
      <c r="F8" s="171">
        <v>311050.23</v>
      </c>
      <c r="G8" s="170"/>
    </row>
    <row r="9" spans="1:7" ht="26.25" customHeight="1" x14ac:dyDescent="0.25">
      <c r="A9" s="172" t="s">
        <v>757</v>
      </c>
      <c r="B9" s="186" t="s">
        <v>758</v>
      </c>
      <c r="C9" s="141" t="s">
        <v>759</v>
      </c>
      <c r="D9" s="173">
        <f>D53</f>
        <v>2437000</v>
      </c>
      <c r="E9" s="173"/>
      <c r="F9" s="173">
        <f>F53</f>
        <v>169929</v>
      </c>
      <c r="G9" s="173"/>
    </row>
    <row r="10" spans="1:7" ht="35.25" customHeight="1" x14ac:dyDescent="0.25">
      <c r="A10" s="141" t="s">
        <v>760</v>
      </c>
      <c r="B10" s="186" t="s">
        <v>761</v>
      </c>
      <c r="C10" s="141" t="s">
        <v>762</v>
      </c>
      <c r="D10" s="173"/>
      <c r="E10" s="173"/>
      <c r="F10" s="173"/>
      <c r="G10" s="173"/>
    </row>
    <row r="11" spans="1:7" ht="66.75" customHeight="1" x14ac:dyDescent="0.25">
      <c r="A11" s="172" t="s">
        <v>763</v>
      </c>
      <c r="B11" s="186" t="s">
        <v>764</v>
      </c>
      <c r="C11" s="141" t="s">
        <v>765</v>
      </c>
      <c r="D11" s="173">
        <f>D57</f>
        <v>736100</v>
      </c>
      <c r="E11" s="173"/>
      <c r="F11" s="173">
        <f>F57</f>
        <v>51166.640000000007</v>
      </c>
      <c r="G11" s="173"/>
    </row>
    <row r="12" spans="1:7" ht="59.25" customHeight="1" x14ac:dyDescent="0.25">
      <c r="A12" s="168" t="s">
        <v>766</v>
      </c>
      <c r="B12" s="184" t="s">
        <v>767</v>
      </c>
      <c r="C12" s="185" t="s">
        <v>768</v>
      </c>
      <c r="D12" s="170">
        <v>136000</v>
      </c>
      <c r="E12" s="170">
        <v>136000</v>
      </c>
      <c r="F12" s="170">
        <f>G30</f>
        <v>10232.42</v>
      </c>
      <c r="G12" s="170">
        <f>'расходы губарево'!G26+'расходы губарево'!G35+'расходы губарево'!G67</f>
        <v>10232.42</v>
      </c>
    </row>
    <row r="13" spans="1:7" ht="30.75" customHeight="1" x14ac:dyDescent="0.25">
      <c r="A13" s="172" t="s">
        <v>757</v>
      </c>
      <c r="B13" s="186" t="s">
        <v>769</v>
      </c>
      <c r="C13" s="141" t="s">
        <v>770</v>
      </c>
      <c r="D13" s="173">
        <v>94300</v>
      </c>
      <c r="E13" s="173">
        <f>D13</f>
        <v>94300</v>
      </c>
      <c r="F13" s="173">
        <f>'расходы губарево'!G25</f>
        <v>7859</v>
      </c>
      <c r="G13" s="173">
        <f>F13</f>
        <v>7859</v>
      </c>
    </row>
    <row r="14" spans="1:7" ht="63.75" customHeight="1" x14ac:dyDescent="0.25">
      <c r="A14" s="172" t="s">
        <v>771</v>
      </c>
      <c r="B14" s="186" t="s">
        <v>772</v>
      </c>
      <c r="C14" s="141" t="s">
        <v>773</v>
      </c>
      <c r="D14" s="173">
        <v>28500</v>
      </c>
      <c r="E14" s="173">
        <f>D14</f>
        <v>28500</v>
      </c>
      <c r="F14" s="173">
        <f>'расходы губарево'!G35</f>
        <v>2373.42</v>
      </c>
      <c r="G14" s="173">
        <f>F14</f>
        <v>2373.42</v>
      </c>
    </row>
    <row r="15" spans="1:7" ht="53.25" customHeight="1" x14ac:dyDescent="0.25">
      <c r="A15" s="168" t="s">
        <v>774</v>
      </c>
      <c r="B15" s="184" t="s">
        <v>775</v>
      </c>
      <c r="C15" s="185" t="s">
        <v>776</v>
      </c>
      <c r="D15" s="170">
        <f>D12</f>
        <v>136000</v>
      </c>
      <c r="E15" s="170">
        <f>E12</f>
        <v>136000</v>
      </c>
      <c r="F15" s="170">
        <f>G30</f>
        <v>10232.42</v>
      </c>
      <c r="G15" s="170">
        <f>F15</f>
        <v>10232.42</v>
      </c>
    </row>
    <row r="16" spans="1:7" ht="42.75" customHeight="1" x14ac:dyDescent="0.25">
      <c r="A16" s="168" t="s">
        <v>777</v>
      </c>
      <c r="B16" s="184" t="s">
        <v>778</v>
      </c>
      <c r="C16" s="185" t="s">
        <v>779</v>
      </c>
      <c r="D16" s="169">
        <f>'расходы губарево'!E100</f>
        <v>17300</v>
      </c>
      <c r="E16" s="170"/>
      <c r="F16" s="170">
        <f>'расходы губарево'!G100</f>
        <v>0</v>
      </c>
      <c r="G16" s="170"/>
    </row>
    <row r="17" spans="1:7" x14ac:dyDescent="0.25">
      <c r="A17" s="168" t="s">
        <v>780</v>
      </c>
      <c r="B17" s="184" t="s">
        <v>781</v>
      </c>
      <c r="C17" s="185" t="s">
        <v>782</v>
      </c>
      <c r="D17" s="169">
        <f>D19+D20</f>
        <v>13408400</v>
      </c>
      <c r="E17" s="170">
        <f>E18+E19+E20</f>
        <v>0</v>
      </c>
      <c r="F17" s="170">
        <f>F20+F19</f>
        <v>0</v>
      </c>
      <c r="G17" s="170">
        <f>G18+G19+G20</f>
        <v>0</v>
      </c>
    </row>
    <row r="18" spans="1:7" ht="39.75" customHeight="1" x14ac:dyDescent="0.25">
      <c r="A18" s="172" t="s">
        <v>783</v>
      </c>
      <c r="B18" s="186" t="s">
        <v>784</v>
      </c>
      <c r="C18" s="141" t="s">
        <v>785</v>
      </c>
      <c r="D18" s="174"/>
      <c r="E18" s="173"/>
      <c r="F18" s="173"/>
      <c r="G18" s="173"/>
    </row>
    <row r="19" spans="1:7" ht="51.75" customHeight="1" x14ac:dyDescent="0.25">
      <c r="A19" s="172" t="s">
        <v>786</v>
      </c>
      <c r="B19" s="186" t="s">
        <v>787</v>
      </c>
      <c r="C19" s="141" t="s">
        <v>788</v>
      </c>
      <c r="D19" s="175">
        <f>'расходы губарево'!E37</f>
        <v>10523500</v>
      </c>
      <c r="E19" s="176"/>
      <c r="F19" s="176">
        <f>'расходы губарево'!G37</f>
        <v>0</v>
      </c>
      <c r="G19" s="176"/>
    </row>
    <row r="20" spans="1:7" ht="37.5" customHeight="1" x14ac:dyDescent="0.25">
      <c r="A20" s="172" t="s">
        <v>789</v>
      </c>
      <c r="B20" s="186" t="s">
        <v>790</v>
      </c>
      <c r="C20" s="141" t="s">
        <v>791</v>
      </c>
      <c r="D20" s="176">
        <f>'расходы губарево'!E104</f>
        <v>2884900</v>
      </c>
      <c r="E20" s="176"/>
      <c r="F20" s="176">
        <f>'расходы губарево'!G104</f>
        <v>0</v>
      </c>
      <c r="G20" s="176"/>
    </row>
    <row r="21" spans="1:7" ht="27" hidden="1" customHeight="1" x14ac:dyDescent="0.25">
      <c r="A21" s="168" t="s">
        <v>792</v>
      </c>
      <c r="B21" s="184" t="s">
        <v>793</v>
      </c>
      <c r="C21" s="185" t="s">
        <v>794</v>
      </c>
      <c r="D21" s="170"/>
      <c r="E21" s="170"/>
      <c r="F21" s="170"/>
      <c r="G21" s="170"/>
    </row>
    <row r="22" spans="1:7" ht="0.75" hidden="1" customHeight="1" x14ac:dyDescent="0.25">
      <c r="A22" s="168" t="s">
        <v>795</v>
      </c>
      <c r="B22" s="184" t="s">
        <v>796</v>
      </c>
      <c r="C22" s="185" t="s">
        <v>797</v>
      </c>
      <c r="D22" s="170">
        <f>ROUND(0,2)</f>
        <v>0</v>
      </c>
      <c r="E22" s="170">
        <f>ROUND(0,2)</f>
        <v>0</v>
      </c>
      <c r="F22" s="170">
        <f>ROUND(0,2)</f>
        <v>0</v>
      </c>
      <c r="G22" s="170">
        <f>ROUND(0,2)</f>
        <v>0</v>
      </c>
    </row>
    <row r="23" spans="1:7" ht="128.25" hidden="1" customHeight="1" x14ac:dyDescent="0.25">
      <c r="A23" s="172" t="s">
        <v>900</v>
      </c>
      <c r="B23" s="186" t="s">
        <v>798</v>
      </c>
      <c r="C23" s="141" t="s">
        <v>799</v>
      </c>
      <c r="D23" s="173"/>
      <c r="E23" s="173"/>
      <c r="F23" s="173"/>
      <c r="G23" s="173"/>
    </row>
    <row r="24" spans="1:7" ht="41.25" hidden="1" customHeight="1" x14ac:dyDescent="0.25">
      <c r="A24" s="172" t="s">
        <v>800</v>
      </c>
      <c r="B24" s="186" t="s">
        <v>801</v>
      </c>
      <c r="C24" s="141" t="s">
        <v>802</v>
      </c>
      <c r="D24" s="173"/>
      <c r="E24" s="173"/>
      <c r="F24" s="173"/>
      <c r="G24" s="173"/>
    </row>
    <row r="25" spans="1:7" ht="64.5" hidden="1" customHeight="1" x14ac:dyDescent="0.25">
      <c r="A25" s="172" t="s">
        <v>803</v>
      </c>
      <c r="B25" s="186" t="s">
        <v>804</v>
      </c>
      <c r="C25" s="141" t="s">
        <v>805</v>
      </c>
      <c r="D25" s="173"/>
      <c r="E25" s="173"/>
      <c r="F25" s="173"/>
      <c r="G25" s="173"/>
    </row>
    <row r="26" spans="1:7" ht="108" hidden="1" customHeight="1" x14ac:dyDescent="0.25">
      <c r="A26" s="172" t="s">
        <v>901</v>
      </c>
      <c r="B26" s="186" t="s">
        <v>806</v>
      </c>
      <c r="C26" s="141" t="s">
        <v>807</v>
      </c>
      <c r="D26" s="173"/>
      <c r="E26" s="173"/>
      <c r="F26" s="173"/>
      <c r="G26" s="173"/>
    </row>
    <row r="27" spans="1:7" ht="42" hidden="1" customHeight="1" x14ac:dyDescent="0.25">
      <c r="A27" s="172" t="s">
        <v>800</v>
      </c>
      <c r="B27" s="186" t="s">
        <v>808</v>
      </c>
      <c r="C27" s="141" t="s">
        <v>809</v>
      </c>
      <c r="D27" s="173"/>
      <c r="E27" s="173"/>
      <c r="F27" s="173"/>
      <c r="G27" s="173"/>
    </row>
    <row r="28" spans="1:7" ht="36" customHeight="1" x14ac:dyDescent="0.25">
      <c r="A28" s="168" t="s">
        <v>810</v>
      </c>
      <c r="B28" s="184" t="s">
        <v>811</v>
      </c>
      <c r="C28" s="185" t="s">
        <v>812</v>
      </c>
      <c r="D28" s="170">
        <f>'расходы губарево'!E142</f>
        <v>550000</v>
      </c>
      <c r="E28" s="170"/>
      <c r="F28" s="170">
        <f>'расходы губарево'!$G$142</f>
        <v>0</v>
      </c>
      <c r="G28" s="170"/>
    </row>
    <row r="29" spans="1:7" ht="32.25" customHeight="1" x14ac:dyDescent="0.25">
      <c r="A29" s="168" t="s">
        <v>813</v>
      </c>
      <c r="B29" s="184" t="s">
        <v>814</v>
      </c>
      <c r="C29" s="185" t="s">
        <v>815</v>
      </c>
      <c r="D29" s="170">
        <f>'расходы губарево'!E241+'расходы губарево'!E246</f>
        <v>105100</v>
      </c>
      <c r="E29" s="170"/>
      <c r="F29" s="170">
        <f>'расходы губарево'!G241+'расходы губарево'!G246</f>
        <v>8757.5300000000007</v>
      </c>
      <c r="G29" s="170"/>
    </row>
    <row r="30" spans="1:7" ht="44.25" customHeight="1" x14ac:dyDescent="0.25">
      <c r="A30" s="168" t="s">
        <v>816</v>
      </c>
      <c r="B30" s="184" t="s">
        <v>817</v>
      </c>
      <c r="C30" s="185" t="s">
        <v>818</v>
      </c>
      <c r="D30" s="171">
        <f>'расходы губарево'!E6</f>
        <v>28547971.48</v>
      </c>
      <c r="E30" s="171">
        <f>E31</f>
        <v>136000</v>
      </c>
      <c r="F30" s="171">
        <f>'расходы губарево'!G6</f>
        <v>596558.80000000005</v>
      </c>
      <c r="G30" s="171">
        <f>G31</f>
        <v>10232.42</v>
      </c>
    </row>
    <row r="31" spans="1:7" ht="48" customHeight="1" x14ac:dyDescent="0.25">
      <c r="A31" s="141" t="s">
        <v>819</v>
      </c>
      <c r="B31" s="186" t="s">
        <v>820</v>
      </c>
      <c r="C31" s="141" t="s">
        <v>821</v>
      </c>
      <c r="D31" s="173">
        <f>E31</f>
        <v>136000</v>
      </c>
      <c r="E31" s="173">
        <f>'расходы губарево'!E25+'расходы губарево'!E35+'расходы губарево'!E67</f>
        <v>136000</v>
      </c>
      <c r="F31" s="174">
        <f>G31</f>
        <v>10232.42</v>
      </c>
      <c r="G31" s="174">
        <f>'расходы губарево'!G35+'расходы губарево'!G25+'расходы губарево'!G67</f>
        <v>10232.42</v>
      </c>
    </row>
    <row r="32" spans="1:7" ht="36" customHeight="1" x14ac:dyDescent="0.25">
      <c r="A32" s="168" t="s">
        <v>822</v>
      </c>
      <c r="B32" s="184" t="s">
        <v>823</v>
      </c>
      <c r="C32" s="185" t="s">
        <v>824</v>
      </c>
      <c r="D32" s="170"/>
      <c r="E32" s="170"/>
      <c r="F32" s="177">
        <v>10563395.48</v>
      </c>
      <c r="G32" s="169">
        <f>G33</f>
        <v>0</v>
      </c>
    </row>
    <row r="33" spans="1:7" ht="14.25" customHeight="1" x14ac:dyDescent="0.25">
      <c r="A33" s="168" t="s">
        <v>825</v>
      </c>
      <c r="B33" s="186" t="s">
        <v>826</v>
      </c>
      <c r="C33" s="141" t="s">
        <v>827</v>
      </c>
      <c r="D33" s="170"/>
      <c r="E33" s="170"/>
      <c r="F33" s="178">
        <v>0</v>
      </c>
      <c r="G33" s="174">
        <v>0</v>
      </c>
    </row>
    <row r="34" spans="1:7" ht="19.5" customHeight="1" x14ac:dyDescent="0.25">
      <c r="A34" s="168" t="s">
        <v>828</v>
      </c>
      <c r="B34" s="184" t="s">
        <v>829</v>
      </c>
      <c r="C34" s="185" t="s">
        <v>830</v>
      </c>
      <c r="D34" s="179">
        <f>D35+D36+D37+D38</f>
        <v>0</v>
      </c>
      <c r="E34" s="170">
        <f>E35+E36+E37+E38</f>
        <v>0</v>
      </c>
      <c r="F34" s="170">
        <f>F35+F36+F37+F38</f>
        <v>0</v>
      </c>
      <c r="G34" s="170">
        <f>G35+G36+G37+G38</f>
        <v>0</v>
      </c>
    </row>
    <row r="35" spans="1:7" ht="99" customHeight="1" x14ac:dyDescent="0.25">
      <c r="A35" s="141" t="s">
        <v>906</v>
      </c>
      <c r="B35" s="186" t="s">
        <v>831</v>
      </c>
      <c r="C35" s="141" t="s">
        <v>832</v>
      </c>
      <c r="D35" s="173">
        <f>'расходы губарево'!E55</f>
        <v>0</v>
      </c>
      <c r="E35" s="173"/>
      <c r="F35" s="173">
        <f>'расходы губарево'!G55</f>
        <v>0</v>
      </c>
      <c r="G35" s="173"/>
    </row>
    <row r="36" spans="1:7" ht="67.5" customHeight="1" x14ac:dyDescent="0.25">
      <c r="A36" s="172" t="s">
        <v>902</v>
      </c>
      <c r="B36" s="186" t="s">
        <v>833</v>
      </c>
      <c r="C36" s="141" t="s">
        <v>834</v>
      </c>
      <c r="D36" s="173">
        <f>'расходы губарево'!E202</f>
        <v>0</v>
      </c>
      <c r="E36" s="173"/>
      <c r="F36" s="173">
        <f>'расходы губарево'!G202</f>
        <v>0</v>
      </c>
      <c r="G36" s="173"/>
    </row>
    <row r="37" spans="1:7" ht="23.25" x14ac:dyDescent="0.25">
      <c r="A37" s="172" t="s">
        <v>903</v>
      </c>
      <c r="B37" s="186" t="s">
        <v>835</v>
      </c>
      <c r="C37" s="141" t="s">
        <v>836</v>
      </c>
      <c r="D37" s="173"/>
      <c r="E37" s="173"/>
      <c r="F37" s="173"/>
      <c r="G37" s="173"/>
    </row>
    <row r="38" spans="1:7" ht="48" customHeight="1" x14ac:dyDescent="0.25">
      <c r="A38" s="172" t="s">
        <v>904</v>
      </c>
      <c r="B38" s="186" t="s">
        <v>837</v>
      </c>
      <c r="C38" s="141" t="s">
        <v>838</v>
      </c>
      <c r="D38" s="174">
        <f>'расходы губарево'!E165+'расходы губарево'!E148</f>
        <v>0</v>
      </c>
      <c r="E38" s="173"/>
      <c r="F38" s="173">
        <f>'расходы губарево'!G148+'расходы губарево'!G165</f>
        <v>0</v>
      </c>
      <c r="G38" s="173"/>
    </row>
    <row r="39" spans="1:7" ht="70.5" customHeight="1" x14ac:dyDescent="0.25">
      <c r="A39" s="168" t="s">
        <v>839</v>
      </c>
      <c r="B39" s="184" t="s">
        <v>840</v>
      </c>
      <c r="C39" s="185" t="s">
        <v>841</v>
      </c>
      <c r="D39" s="170">
        <f>D40+D41</f>
        <v>1489700</v>
      </c>
      <c r="E39" s="170"/>
      <c r="F39" s="170">
        <f>F40+F41</f>
        <v>24283.57</v>
      </c>
      <c r="G39" s="170"/>
    </row>
    <row r="40" spans="1:7" ht="19.5" customHeight="1" x14ac:dyDescent="0.25">
      <c r="A40" s="172" t="s">
        <v>842</v>
      </c>
      <c r="B40" s="186" t="s">
        <v>843</v>
      </c>
      <c r="C40" s="141" t="s">
        <v>844</v>
      </c>
      <c r="D40" s="173">
        <f>'расходы губарево'!E8</f>
        <v>1489700</v>
      </c>
      <c r="E40" s="173"/>
      <c r="F40" s="180">
        <f>'расходы губарево'!G8</f>
        <v>24283.57</v>
      </c>
      <c r="G40" s="173"/>
    </row>
    <row r="41" spans="1:7" ht="23.25" x14ac:dyDescent="0.25">
      <c r="A41" s="172" t="s">
        <v>845</v>
      </c>
      <c r="B41" s="186" t="s">
        <v>846</v>
      </c>
      <c r="C41" s="141" t="s">
        <v>847</v>
      </c>
      <c r="D41" s="173"/>
      <c r="E41" s="173"/>
      <c r="F41" s="173"/>
      <c r="G41" s="173"/>
    </row>
    <row r="42" spans="1:7" ht="56.25" customHeight="1" x14ac:dyDescent="0.25">
      <c r="A42" s="168" t="s">
        <v>848</v>
      </c>
      <c r="B42" s="184" t="s">
        <v>849</v>
      </c>
      <c r="C42" s="185" t="s">
        <v>850</v>
      </c>
      <c r="D42" s="170">
        <f>D43+D44</f>
        <v>450300</v>
      </c>
      <c r="E42" s="170"/>
      <c r="F42" s="170">
        <f>F43+F44</f>
        <v>0</v>
      </c>
      <c r="G42" s="170"/>
    </row>
    <row r="43" spans="1:7" ht="23.25" x14ac:dyDescent="0.25">
      <c r="A43" s="172" t="s">
        <v>842</v>
      </c>
      <c r="B43" s="186" t="s">
        <v>851</v>
      </c>
      <c r="C43" s="141" t="s">
        <v>852</v>
      </c>
      <c r="D43" s="173">
        <f>'расходы губарево'!E14</f>
        <v>450300</v>
      </c>
      <c r="E43" s="173"/>
      <c r="F43" s="173">
        <f>'расходы губарево'!G14</f>
        <v>0</v>
      </c>
      <c r="G43" s="173"/>
    </row>
    <row r="44" spans="1:7" ht="23.25" x14ac:dyDescent="0.25">
      <c r="A44" s="172" t="s">
        <v>845</v>
      </c>
      <c r="B44" s="186" t="s">
        <v>853</v>
      </c>
      <c r="C44" s="141" t="s">
        <v>854</v>
      </c>
      <c r="D44" s="173"/>
      <c r="E44" s="173"/>
      <c r="F44" s="173"/>
      <c r="G44" s="173"/>
    </row>
    <row r="45" spans="1:7" x14ac:dyDescent="0.25">
      <c r="A45" s="241" t="s">
        <v>905</v>
      </c>
      <c r="B45" s="239"/>
      <c r="C45" s="239"/>
      <c r="D45" s="239"/>
      <c r="E45" s="239"/>
      <c r="F45" s="239"/>
      <c r="G45" s="240"/>
    </row>
    <row r="46" spans="1:7" ht="39.75" customHeight="1" x14ac:dyDescent="0.25">
      <c r="A46" s="168" t="s">
        <v>855</v>
      </c>
      <c r="B46" s="184" t="s">
        <v>856</v>
      </c>
      <c r="C46" s="185" t="s">
        <v>857</v>
      </c>
      <c r="D46" s="170"/>
      <c r="E46" s="170"/>
      <c r="F46" s="170"/>
      <c r="G46" s="170"/>
    </row>
    <row r="47" spans="1:7" ht="30" customHeight="1" x14ac:dyDescent="0.25">
      <c r="A47" s="172" t="s">
        <v>842</v>
      </c>
      <c r="B47" s="186" t="s">
        <v>858</v>
      </c>
      <c r="C47" s="141" t="s">
        <v>859</v>
      </c>
      <c r="D47" s="173"/>
      <c r="E47" s="173"/>
      <c r="F47" s="173"/>
      <c r="G47" s="173"/>
    </row>
    <row r="48" spans="1:7" ht="23.25" x14ac:dyDescent="0.25">
      <c r="A48" s="172" t="s">
        <v>845</v>
      </c>
      <c r="B48" s="186" t="s">
        <v>860</v>
      </c>
      <c r="C48" s="141" t="s">
        <v>861</v>
      </c>
      <c r="D48" s="170"/>
      <c r="E48" s="170"/>
      <c r="F48" s="170"/>
      <c r="G48" s="173"/>
    </row>
    <row r="49" spans="1:7" ht="53.25" customHeight="1" x14ac:dyDescent="0.25">
      <c r="A49" s="168" t="s">
        <v>848</v>
      </c>
      <c r="B49" s="184" t="s">
        <v>862</v>
      </c>
      <c r="C49" s="185" t="s">
        <v>863</v>
      </c>
      <c r="D49" s="170"/>
      <c r="E49" s="170"/>
      <c r="F49" s="170"/>
      <c r="G49" s="170"/>
    </row>
    <row r="50" spans="1:7" ht="23.25" x14ac:dyDescent="0.25">
      <c r="A50" s="172" t="s">
        <v>842</v>
      </c>
      <c r="B50" s="186" t="s">
        <v>864</v>
      </c>
      <c r="C50" s="141" t="s">
        <v>865</v>
      </c>
      <c r="D50" s="173"/>
      <c r="E50" s="173"/>
      <c r="F50" s="173"/>
      <c r="G50" s="173"/>
    </row>
    <row r="51" spans="1:7" ht="23.25" x14ac:dyDescent="0.25">
      <c r="A51" s="172" t="s">
        <v>845</v>
      </c>
      <c r="B51" s="186" t="s">
        <v>866</v>
      </c>
      <c r="C51" s="141" t="s">
        <v>867</v>
      </c>
      <c r="D51" s="173"/>
      <c r="E51" s="173"/>
      <c r="F51" s="173"/>
      <c r="G51" s="173"/>
    </row>
    <row r="52" spans="1:7" ht="46.5" customHeight="1" x14ac:dyDescent="0.25">
      <c r="A52" s="168" t="s">
        <v>868</v>
      </c>
      <c r="B52" s="184" t="s">
        <v>869</v>
      </c>
      <c r="C52" s="185" t="s">
        <v>870</v>
      </c>
      <c r="D52" s="170">
        <f>D8</f>
        <v>5198500</v>
      </c>
      <c r="E52" s="170"/>
      <c r="F52" s="170">
        <f>F8</f>
        <v>311050.23</v>
      </c>
      <c r="G52" s="170"/>
    </row>
    <row r="53" spans="1:7" ht="24.75" customHeight="1" x14ac:dyDescent="0.25">
      <c r="A53" s="172" t="s">
        <v>871</v>
      </c>
      <c r="B53" s="186" t="s">
        <v>872</v>
      </c>
      <c r="C53" s="141" t="s">
        <v>873</v>
      </c>
      <c r="D53" s="173">
        <f>D54+D55+D56</f>
        <v>2437000</v>
      </c>
      <c r="E53" s="173"/>
      <c r="F53" s="176">
        <f>F54+F55+F56</f>
        <v>169929</v>
      </c>
      <c r="G53" s="173"/>
    </row>
    <row r="54" spans="1:7" ht="17.25" customHeight="1" x14ac:dyDescent="0.25">
      <c r="A54" s="172" t="s">
        <v>874</v>
      </c>
      <c r="B54" s="186" t="s">
        <v>875</v>
      </c>
      <c r="C54" s="141"/>
      <c r="D54" s="176">
        <f>'расходы губарево'!E20</f>
        <v>832000</v>
      </c>
      <c r="E54" s="176"/>
      <c r="F54" s="176">
        <f>'расходы губарево'!G20</f>
        <v>63996</v>
      </c>
      <c r="G54" s="173"/>
    </row>
    <row r="55" spans="1:7" x14ac:dyDescent="0.25">
      <c r="A55" s="172" t="s">
        <v>876</v>
      </c>
      <c r="B55" s="186" t="s">
        <v>877</v>
      </c>
      <c r="C55" s="141"/>
      <c r="D55" s="174">
        <v>793000</v>
      </c>
      <c r="E55" s="176"/>
      <c r="F55" s="176">
        <v>58875</v>
      </c>
      <c r="G55" s="173"/>
    </row>
    <row r="56" spans="1:7" x14ac:dyDescent="0.25">
      <c r="A56" s="172" t="s">
        <v>878</v>
      </c>
      <c r="B56" s="186" t="s">
        <v>879</v>
      </c>
      <c r="C56" s="141"/>
      <c r="D56" s="174">
        <v>812000</v>
      </c>
      <c r="E56" s="176"/>
      <c r="F56" s="176">
        <v>47058</v>
      </c>
      <c r="G56" s="173"/>
    </row>
    <row r="57" spans="1:7" ht="27" customHeight="1" x14ac:dyDescent="0.25">
      <c r="A57" s="172" t="s">
        <v>880</v>
      </c>
      <c r="B57" s="186" t="s">
        <v>881</v>
      </c>
      <c r="C57" s="141" t="s">
        <v>882</v>
      </c>
      <c r="D57" s="174">
        <f>D58+D59+D60</f>
        <v>736100</v>
      </c>
      <c r="E57" s="176"/>
      <c r="F57" s="176">
        <f>F58+F59+F60</f>
        <v>51166.640000000007</v>
      </c>
      <c r="G57" s="173"/>
    </row>
    <row r="58" spans="1:7" x14ac:dyDescent="0.25">
      <c r="A58" s="172" t="s">
        <v>874</v>
      </c>
      <c r="B58" s="186" t="s">
        <v>883</v>
      </c>
      <c r="C58" s="141"/>
      <c r="D58" s="174">
        <f>'расходы губарево'!E32</f>
        <v>251300</v>
      </c>
      <c r="E58" s="176"/>
      <c r="F58" s="176">
        <f>'расходы губарево'!G32</f>
        <v>19326.79</v>
      </c>
      <c r="G58" s="173"/>
    </row>
    <row r="59" spans="1:7" x14ac:dyDescent="0.25">
      <c r="A59" s="172" t="s">
        <v>876</v>
      </c>
      <c r="B59" s="186" t="s">
        <v>884</v>
      </c>
      <c r="C59" s="141"/>
      <c r="D59" s="174">
        <v>239500</v>
      </c>
      <c r="E59" s="173"/>
      <c r="F59" s="176">
        <v>17628.34</v>
      </c>
      <c r="G59" s="173"/>
    </row>
    <row r="60" spans="1:7" x14ac:dyDescent="0.25">
      <c r="A60" s="172" t="s">
        <v>878</v>
      </c>
      <c r="B60" s="186" t="s">
        <v>885</v>
      </c>
      <c r="C60" s="141"/>
      <c r="D60" s="174">
        <v>245300</v>
      </c>
      <c r="E60" s="173"/>
      <c r="F60" s="176">
        <v>14211.51</v>
      </c>
      <c r="G60" s="173"/>
    </row>
    <row r="61" spans="1:7" ht="12.75" customHeight="1" x14ac:dyDescent="0.25">
      <c r="A61" s="168" t="s">
        <v>886</v>
      </c>
      <c r="B61" s="184" t="s">
        <v>887</v>
      </c>
      <c r="C61" s="185" t="s">
        <v>888</v>
      </c>
      <c r="D61" s="170"/>
      <c r="E61" s="170"/>
      <c r="F61" s="170">
        <f>F62</f>
        <v>0</v>
      </c>
      <c r="G61" s="170"/>
    </row>
    <row r="62" spans="1:7" ht="36.75" customHeight="1" x14ac:dyDescent="0.25">
      <c r="A62" s="172" t="s">
        <v>889</v>
      </c>
      <c r="B62" s="186" t="s">
        <v>890</v>
      </c>
      <c r="C62" s="141" t="s">
        <v>891</v>
      </c>
      <c r="D62" s="173"/>
      <c r="E62" s="173"/>
      <c r="F62" s="173">
        <f>F64</f>
        <v>0</v>
      </c>
      <c r="G62" s="173"/>
    </row>
    <row r="63" spans="1:7" ht="28.5" customHeight="1" x14ac:dyDescent="0.25">
      <c r="A63" s="172" t="s">
        <v>892</v>
      </c>
      <c r="B63" s="186" t="s">
        <v>893</v>
      </c>
      <c r="C63" s="141" t="s">
        <v>894</v>
      </c>
      <c r="D63" s="173"/>
      <c r="E63" s="173"/>
      <c r="F63" s="173"/>
      <c r="G63" s="173"/>
    </row>
    <row r="64" spans="1:7" ht="25.5" customHeight="1" x14ac:dyDescent="0.25">
      <c r="A64" s="172" t="s">
        <v>895</v>
      </c>
      <c r="B64" s="141"/>
      <c r="C64" s="141" t="s">
        <v>896</v>
      </c>
      <c r="D64" s="173"/>
      <c r="E64" s="173"/>
      <c r="F64" s="173">
        <v>0</v>
      </c>
      <c r="G64" s="173"/>
    </row>
    <row r="65" spans="1:7" x14ac:dyDescent="0.25">
      <c r="A65" s="151"/>
      <c r="B65" s="151"/>
      <c r="C65" s="151"/>
      <c r="D65" s="151"/>
      <c r="E65" s="151"/>
      <c r="F65" s="181"/>
      <c r="G65" s="151"/>
    </row>
    <row r="66" spans="1:7" x14ac:dyDescent="0.25">
      <c r="A66" s="166" t="s">
        <v>897</v>
      </c>
      <c r="B66" s="166"/>
      <c r="C66" s="166"/>
      <c r="D66" s="166" t="s">
        <v>898</v>
      </c>
      <c r="E66" s="166"/>
      <c r="F66" s="182"/>
      <c r="G66" s="166"/>
    </row>
    <row r="67" spans="1:7" x14ac:dyDescent="0.25">
      <c r="A67" s="166"/>
      <c r="B67" s="166"/>
      <c r="C67" s="166"/>
      <c r="D67" s="166"/>
      <c r="E67" s="166"/>
      <c r="F67" s="181"/>
      <c r="G67" s="166"/>
    </row>
    <row r="68" spans="1:7" x14ac:dyDescent="0.25">
      <c r="A68" s="166" t="s">
        <v>686</v>
      </c>
      <c r="B68" s="166"/>
      <c r="C68" s="166"/>
      <c r="D68" s="166" t="s">
        <v>899</v>
      </c>
      <c r="E68" s="166"/>
      <c r="F68" s="166"/>
      <c r="G68" s="166"/>
    </row>
    <row r="69" spans="1:7" x14ac:dyDescent="0.25">
      <c r="A69" s="183"/>
      <c r="B69" s="183"/>
      <c r="C69" s="183"/>
      <c r="D69" s="166"/>
      <c r="E69" s="166"/>
      <c r="F69" s="166"/>
      <c r="G69" s="166"/>
    </row>
    <row r="70" spans="1:7" x14ac:dyDescent="0.25">
      <c r="A70" s="166"/>
      <c r="B70" s="166"/>
      <c r="C70" s="166"/>
      <c r="D70" s="166"/>
      <c r="E70" s="166"/>
      <c r="F70" s="166"/>
      <c r="G70" s="166"/>
    </row>
  </sheetData>
  <mergeCells count="5">
    <mergeCell ref="A2:E2"/>
    <mergeCell ref="A3:E3"/>
    <mergeCell ref="A4:E4"/>
    <mergeCell ref="A7:G7"/>
    <mergeCell ref="A45:G45"/>
  </mergeCells>
  <pageMargins left="0.7" right="0.7" top="0.75" bottom="0.75" header="0.3" footer="0.3"/>
  <pageSetup paperSize="9" scale="73" fitToHeight="0" orientation="portrait" r:id="rId1"/>
  <rowBreaks count="1" manualBreakCount="1">
    <brk id="3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доходы губарево</vt:lpstr>
      <vt:lpstr>расходы губарево</vt:lpstr>
      <vt:lpstr>Источники</vt:lpstr>
      <vt:lpstr>Краткие</vt:lpstr>
      <vt:lpstr>Справочно</vt:lpstr>
      <vt:lpstr>'расходы губарево'!Область_печати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2024-02-05T07:33:12Z</dcterms:modified>
</cp:coreProperties>
</file>